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Andrea\DEA\DEA_PianoSviluppo\DEA_Work\"/>
    </mc:Choice>
  </mc:AlternateContent>
  <xr:revisionPtr revIDLastSave="0" documentId="13_ncr:1_{EC1E2FFE-9B9A-48B0-B04A-1568141B74D7}" xr6:coauthVersionLast="47" xr6:coauthVersionMax="47" xr10:uidLastSave="{00000000-0000-0000-0000-000000000000}"/>
  <bookViews>
    <workbookView xWindow="-98" yWindow="-98" windowWidth="22695" windowHeight="14476" tabRatio="780" xr2:uid="{00000000-000D-0000-FFFF-FFFF00000000}"/>
  </bookViews>
  <sheets>
    <sheet name="Allegato PdS" sheetId="3" r:id="rId1"/>
    <sheet name="Costi operativi" sheetId="6" r:id="rId2"/>
    <sheet name="Allegato PdS_versione PUBBLICA" sheetId="5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4" i="3" l="1"/>
  <c r="V45" i="3"/>
  <c r="U45" i="3"/>
  <c r="T45" i="3"/>
  <c r="S45" i="3"/>
  <c r="R45" i="3"/>
  <c r="W45" i="3" s="1"/>
  <c r="V44" i="3"/>
  <c r="U44" i="3"/>
  <c r="T44" i="3"/>
  <c r="S44" i="3"/>
  <c r="R44" i="3"/>
  <c r="V43" i="3"/>
  <c r="U43" i="3"/>
  <c r="T43" i="3"/>
  <c r="S43" i="3"/>
  <c r="R43" i="3"/>
  <c r="W43" i="3" s="1"/>
  <c r="V42" i="3"/>
  <c r="U42" i="3"/>
  <c r="T42" i="3"/>
  <c r="S42" i="3"/>
  <c r="R42" i="3"/>
  <c r="W42" i="3" s="1"/>
  <c r="V41" i="3"/>
  <c r="W41" i="3" s="1"/>
  <c r="U41" i="3"/>
  <c r="T41" i="3"/>
  <c r="S41" i="3"/>
  <c r="R41" i="3"/>
  <c r="Y22" i="3"/>
  <c r="Y21" i="3"/>
  <c r="Y20" i="3"/>
  <c r="Y15" i="3"/>
  <c r="Y14" i="3"/>
  <c r="Y12" i="3"/>
  <c r="Y10" i="3"/>
  <c r="Y9" i="3"/>
  <c r="Y8" i="3"/>
  <c r="Y23" i="3"/>
  <c r="Y24" i="3"/>
  <c r="Y16" i="3"/>
  <c r="Y13" i="3"/>
  <c r="Y11" i="3"/>
  <c r="Y6" i="3"/>
  <c r="Y31" i="3"/>
  <c r="Y5" i="3"/>
  <c r="Y4" i="3"/>
  <c r="Y3" i="3"/>
  <c r="Y28" i="3"/>
  <c r="Y19" i="3"/>
  <c r="Y18" i="3"/>
  <c r="Y17" i="3"/>
  <c r="Y7" i="3"/>
  <c r="Y35" i="3"/>
  <c r="Y34" i="3"/>
  <c r="Y33" i="3"/>
  <c r="Y32" i="3"/>
  <c r="Y30" i="3"/>
  <c r="Y26" i="3"/>
  <c r="Y27" i="3"/>
  <c r="Y25" i="3"/>
  <c r="Y29" i="3"/>
  <c r="W3" i="3"/>
  <c r="W24" i="3"/>
  <c r="W16" i="3"/>
  <c r="W15" i="3"/>
  <c r="W17" i="3"/>
  <c r="W18" i="3"/>
  <c r="W19" i="3"/>
  <c r="W20" i="3"/>
  <c r="W21" i="3"/>
  <c r="W22" i="3"/>
  <c r="W23" i="3"/>
  <c r="W14" i="3"/>
  <c r="W13" i="3"/>
  <c r="W12" i="3"/>
  <c r="W11" i="3"/>
  <c r="W10" i="3"/>
  <c r="W9" i="3"/>
  <c r="W8" i="3"/>
  <c r="W7" i="3" l="1"/>
  <c r="W6" i="3"/>
  <c r="W5" i="3"/>
  <c r="W4" i="3"/>
</calcChain>
</file>

<file path=xl/sharedStrings.xml><?xml version="1.0" encoding="utf-8"?>
<sst xmlns="http://schemas.openxmlformats.org/spreadsheetml/2006/main" count="526" uniqueCount="208">
  <si>
    <t>Codice intervento</t>
  </si>
  <si>
    <t>Nome Intervento</t>
  </si>
  <si>
    <t xml:space="preserve">Principale finalità intervento </t>
  </si>
  <si>
    <t>Area geografica</t>
  </si>
  <si>
    <t>Livello di tensione (AT, MT o BT)</t>
  </si>
  <si>
    <t>Anno di pianificazione</t>
  </si>
  <si>
    <t>Data di avvio lavori</t>
  </si>
  <si>
    <t>Stato dell'intervento</t>
  </si>
  <si>
    <t>Categorie elementari</t>
  </si>
  <si>
    <t>Quantità</t>
  </si>
  <si>
    <t>Costi di investimento</t>
  </si>
  <si>
    <t>Driver</t>
  </si>
  <si>
    <t>Livello di tensione interessato dall'intervento</t>
  </si>
  <si>
    <t>Primo anno di inserimento nel Piano</t>
  </si>
  <si>
    <t>Indicazione dello stato di avanzamento dell'intervento: pianificato, in autorizzazione, autorizzato e in fase di progettazione esecutiva, in costruzione, completato, cancellato</t>
  </si>
  <si>
    <t>UdM</t>
  </si>
  <si>
    <t>Loadability</t>
  </si>
  <si>
    <t>Area Modena</t>
  </si>
  <si>
    <t>Opere elettromeccaniche AT (incluso TR)</t>
  </si>
  <si>
    <t>n</t>
  </si>
  <si>
    <t xml:space="preserve">Hosting Capacity </t>
  </si>
  <si>
    <t>In costruzione</t>
  </si>
  <si>
    <t>Come da programma</t>
  </si>
  <si>
    <t>AT</t>
  </si>
  <si>
    <t>Costo di investimento totale atteso (€)</t>
  </si>
  <si>
    <t>Modifiche rilevanti come il cambio di tecnologia, variazioni di costo significative etc.</t>
  </si>
  <si>
    <t>Nuova CP "xxx"</t>
  </si>
  <si>
    <t>Indicazione del progresso dell'intervento: in anticipo, come da programma, in ritardo, posticipazione volontaria, cancellato</t>
  </si>
  <si>
    <t>Codice identificativo del progetto nel formato NomeDSO - PdS annox - numero progressivo</t>
  </si>
  <si>
    <t>inretedistribuzione-PdS2025-001</t>
  </si>
  <si>
    <t>Costo di investimento atteso n (€)</t>
  </si>
  <si>
    <t>Costo di investimento atteso n+1 (€)</t>
  </si>
  <si>
    <t>Costo di investimento atteso n+2 (€)</t>
  </si>
  <si>
    <t>Costo di investimento atteso n+3 (€)</t>
  </si>
  <si>
    <t>Costo di investimento atteso n+4 (€)</t>
  </si>
  <si>
    <t>aggiornabile</t>
  </si>
  <si>
    <r>
      <rPr>
        <sz val="11"/>
        <color rgb="FFFF0000"/>
        <rFont val="Calibri"/>
        <family val="2"/>
        <scheme val="minor"/>
      </rPr>
      <t xml:space="preserve">se data prevista: </t>
    </r>
    <r>
      <rPr>
        <b/>
        <u/>
        <sz val="11"/>
        <color rgb="FFFF0000"/>
        <rFont val="Calibri"/>
        <family val="2"/>
        <scheme val="minor"/>
      </rPr>
      <t>non</t>
    </r>
    <r>
      <rPr>
        <sz val="11"/>
        <color rgb="FFFF0000"/>
        <rFont val="Calibri"/>
        <family val="2"/>
        <scheme val="minor"/>
      </rPr>
      <t xml:space="preserve"> aggiornabile</t>
    </r>
    <r>
      <rPr>
        <sz val="11"/>
        <color theme="1"/>
        <rFont val="Calibri"/>
        <family val="2"/>
        <scheme val="minor"/>
      </rPr>
      <t xml:space="preserve">
se data effettiva: aggiornabile</t>
    </r>
  </si>
  <si>
    <t>aggiornabile ma solo se fa riferimento all'anno di consuntivo</t>
  </si>
  <si>
    <t xml:space="preserve">Colonne aggiornabili/non aggiornabili nel Rapporto di monitoraggio </t>
  </si>
  <si>
    <r>
      <rPr>
        <b/>
        <u/>
        <sz val="11"/>
        <color theme="1"/>
        <rFont val="Calibri"/>
        <family val="2"/>
        <scheme val="minor"/>
      </rPr>
      <t>NON</t>
    </r>
    <r>
      <rPr>
        <sz val="11"/>
        <color theme="1"/>
        <rFont val="Calibri"/>
        <family val="2"/>
        <scheme val="minor"/>
      </rPr>
      <t xml:space="preserve"> da aggiornare (si mantiene il dato riportato nel PdS redatto l'anno precedente)</t>
    </r>
  </si>
  <si>
    <t>Data di entrata in esercizio</t>
  </si>
  <si>
    <t>Anno previsto o effettivo di entrata in esercizio dell'intervento</t>
  </si>
  <si>
    <t>Anno previsto o effettivo di avvio dei lavori</t>
  </si>
  <si>
    <t xml:space="preserve">Avanzamento rispetto all'ultima versione del Piano di Sviluppo </t>
  </si>
  <si>
    <t>Principale motivazione  ritardo/posticipazione/anticipazione</t>
  </si>
  <si>
    <t>Indicazione delle eventuali cause di ritardo, posticipazione volontaria o cancellazione: ritardo nelle autorizzazioni, annullamento richiesta di connessione, etc.</t>
  </si>
  <si>
    <t>Consistenza prevista</t>
  </si>
  <si>
    <t>Investimento consuntivato cumulato al 31.12.n-1 (€)</t>
  </si>
  <si>
    <t>Variazione costo rispetto ultima  rendicontazione(€)</t>
  </si>
  <si>
    <r>
      <t xml:space="preserve">Costo stimato annuo di esercizio (€) </t>
    </r>
    <r>
      <rPr>
        <i/>
        <sz val="11"/>
        <color theme="1"/>
        <rFont val="Aptos Narrow"/>
        <family val="2"/>
      </rPr>
      <t xml:space="preserve">Costi operativi annui da sostenere nei 25 anni successivi all'entrata in esercizio </t>
    </r>
  </si>
  <si>
    <t xml:space="preserve">Modifiche rilevanti intervenute rispetto all'ultima versione del Piano di Sviluppo  </t>
  </si>
  <si>
    <t>Dea-PdS2025-001</t>
  </si>
  <si>
    <t>Dea-PdS2025-002</t>
  </si>
  <si>
    <t>Dea-PdS2025-003</t>
  </si>
  <si>
    <t>Dea-PdS2025-004</t>
  </si>
  <si>
    <t>Dea-PdS2025-005</t>
  </si>
  <si>
    <t>Dea-PdS2025-006</t>
  </si>
  <si>
    <t>Dea-PdS2025-007</t>
  </si>
  <si>
    <t>Dea-PdS2025-008</t>
  </si>
  <si>
    <t>Dea-PdS2025-009</t>
  </si>
  <si>
    <t>Dea-PdS2025-010</t>
  </si>
  <si>
    <t>Dea-PdS2025-011</t>
  </si>
  <si>
    <t>Dea-PdS2025-012</t>
  </si>
  <si>
    <t>Dea-PdS2025-013</t>
  </si>
  <si>
    <t>Dea-PdS2025-014</t>
  </si>
  <si>
    <t>Dea-PdS2025-015</t>
  </si>
  <si>
    <t>Dea-PdS2025-016</t>
  </si>
  <si>
    <t>Dea-PdS2025-017</t>
  </si>
  <si>
    <t>Dea-PdS2025-018</t>
  </si>
  <si>
    <t>Dea-PdS2025-019</t>
  </si>
  <si>
    <t>Dea-PdS2025-020</t>
  </si>
  <si>
    <t>Dea-PdS2025-021</t>
  </si>
  <si>
    <t>Dea-PdS2025-022</t>
  </si>
  <si>
    <t>Dea-PdS2025-023</t>
  </si>
  <si>
    <t>Dea-PdS2025-024</t>
  </si>
  <si>
    <t>Dea-PdS2025-025</t>
  </si>
  <si>
    <t>Dea-PdS2025-026</t>
  </si>
  <si>
    <t>Dea-PdS2025-027</t>
  </si>
  <si>
    <t>Dea-PdS2025-028</t>
  </si>
  <si>
    <t>Dea-PdS2025-029</t>
  </si>
  <si>
    <t>Dea-PdS2025-030</t>
  </si>
  <si>
    <t>Dea-PdS2025-031</t>
  </si>
  <si>
    <t>Dea-PdS2025-032</t>
  </si>
  <si>
    <t>Dea-PdS2025-033</t>
  </si>
  <si>
    <t>Interventi di incremento della resilienza della rete Distribuzione Elettrica Adriatica rispetto al fenomeno di formazione dei manicotti di neve sugli elettrodotti aerei</t>
  </si>
  <si>
    <t>Resilienza</t>
  </si>
  <si>
    <t>Comune di Osimo</t>
  </si>
  <si>
    <t>MT</t>
  </si>
  <si>
    <t>Nuove linee MT</t>
  </si>
  <si>
    <t>Realizzazione nuova linea di media tensione fino a CP Osimo per collegamento nuovo impianto fotovoltaico “Energia Pulita”</t>
  </si>
  <si>
    <t>Hosting Capacity</t>
  </si>
  <si>
    <t>Interventi di realizzazione e/o rinnovo linee di media tensione per aumentare la magliatura della rete e diminuire i clienti non rialimentabili in caso di guasto</t>
  </si>
  <si>
    <t>Resilienza, Qualità Tecnica</t>
  </si>
  <si>
    <t>Interventi di rinnovo elettromeccanico cabine secondarie e ampliamento numero di cabine telecontrollate</t>
  </si>
  <si>
    <t>Rinnovo CS</t>
  </si>
  <si>
    <t>Realizzazione Nuova Cabina Primaria in Via Coppa nel Comune di Osimo. Potenzialità nominale della cabina 2x25 MVA</t>
  </si>
  <si>
    <t>Hostng Capacity, Resilienza, Qualità Tecnica</t>
  </si>
  <si>
    <t>Pianificato</t>
  </si>
  <si>
    <t>Opere elettromeccaniche AT (incluso TR), Opere edili CP</t>
  </si>
  <si>
    <t>Realizzazione nuovo feeder per interconnessione CP Osimo con Cabina satellite di Padiglione</t>
  </si>
  <si>
    <t>Comune di Recanati</t>
  </si>
  <si>
    <t>Nuovo punto di interconnessione con e-distribuzione loclaità Imbrecciata (Montefano)</t>
  </si>
  <si>
    <t>Nuove linee MT, nuovo CS</t>
  </si>
  <si>
    <t>Realizzazione dell’interconnessione tra la nuova CP Coppa e la rete di media tensione di Polverigi</t>
  </si>
  <si>
    <t>Comune di Polverigi</t>
  </si>
  <si>
    <t>Interventi di incremento della resilienza della rete di Ortona rispetto al fenomeno di formazione dei manicotti di ghiaccio e neve sugli elettrodotti aerei</t>
  </si>
  <si>
    <t>Comune di Ortona</t>
  </si>
  <si>
    <t>Interventi sulla rete MT per elettrificazione del Porto di Ortona</t>
  </si>
  <si>
    <t>Load Ability</t>
  </si>
  <si>
    <t>In autorizzazione</t>
  </si>
  <si>
    <t>Comuni di Ortona e San Vito Chietino</t>
  </si>
  <si>
    <t>Installazione sistema a neutro compensato in CP Ortona tramite Bobine di Petersen e rinnovo Interruttori AT</t>
  </si>
  <si>
    <t>Qualità Tecnica, Digitalizzazione, sistemi di telecomunicazione e innovazione tecnologica</t>
  </si>
  <si>
    <t>AT, MT</t>
  </si>
  <si>
    <t>Opere elettromeccaniche AT (incluso TR), altro CP</t>
  </si>
  <si>
    <t>Rinnovo interruttore AT Verde in CP Ortona</t>
  </si>
  <si>
    <t>Resilienza, Qualità Tecnica, Digitalizzazione, sistemi di telecomunicazione e innovazione tecnologica</t>
  </si>
  <si>
    <t>Sostituzione Trasformatore Verde CP Ortona con nuovo TR AT/MT da 40 MVA</t>
  </si>
  <si>
    <t>Resilienza, Qualità Tecnica, Digitalizzazione, sistemi di telecomunicazione e innovazione tecnologica, Load Ability</t>
  </si>
  <si>
    <t xml:space="preserve">Intervento di incremento della resilienza della rete di distribuzione del Comune di Magliano di Tenna (FM) rispetto al fenomeno delle alluvioni del fiume Tenna provocate da dissesto idrogeologico </t>
  </si>
  <si>
    <t>Comune di Magliano di Tenna</t>
  </si>
  <si>
    <t>In ritardo</t>
  </si>
  <si>
    <t>tempi di attesa per la voltura della concessione</t>
  </si>
  <si>
    <t>Passaggio a 20 kV della rete di media tensione di Offida attualmente gestita a 10 kV</t>
  </si>
  <si>
    <t>Hosting Capacity, Qualità Tecnica, Load Ability</t>
  </si>
  <si>
    <t>Comune di Offida</t>
  </si>
  <si>
    <t>Rinnovo Linee MT</t>
  </si>
  <si>
    <t>Ricollegamento utenze in media tensione ex-e-distribuzione</t>
  </si>
  <si>
    <t>Qualità Tecnica, Load Ability</t>
  </si>
  <si>
    <t>Realizzazione terzo punto di interconnessione con e-distribuzione in località Caico</t>
  </si>
  <si>
    <t>Qualità Tecnica, Load Ability, Hosting Capacity</t>
  </si>
  <si>
    <t>Nuovo CS</t>
  </si>
  <si>
    <t xml:space="preserve">Rinnovo sezione AT CP Tinasso </t>
  </si>
  <si>
    <t>Area Sanremo</t>
  </si>
  <si>
    <t>Sostituzione trasformatore 130kV/15kV TR1 CP Tinasso</t>
  </si>
  <si>
    <t>Sostituzione trasformatore 130kV/15kV TR2 CP Tinasso</t>
  </si>
  <si>
    <t>Ricostruzione linea MT aerea San Romolo Monte Bignone</t>
  </si>
  <si>
    <t>Posticipazione volontaria</t>
  </si>
  <si>
    <t>Ritardo nelle autorizzazioni</t>
  </si>
  <si>
    <t>Linea MTS Centrale Arma</t>
  </si>
  <si>
    <t>Linee MTS Dorsali da CP Tinasso a Porto Vecchio (c.so Mombello)</t>
  </si>
  <si>
    <t xml:space="preserve">Rinnovo elettromeccanico cabine secondarie </t>
  </si>
  <si>
    <t>Qualità tecnica</t>
  </si>
  <si>
    <t>Rinnovo UP cabine secondarie e adeguamento telecontrollo</t>
  </si>
  <si>
    <t xml:space="preserve">Magliatura ed ottimizzazione rete MT </t>
  </si>
  <si>
    <t>Adeguamento rete BT per rispetto qualità della tensione erogata richiesta da ARERA</t>
  </si>
  <si>
    <t>BT</t>
  </si>
  <si>
    <t>Potenziamento gestione del neutro CP Tinasso</t>
  </si>
  <si>
    <t>Tipologia impianto</t>
  </si>
  <si>
    <t>Unità di misura</t>
  </si>
  <si>
    <t>Costo operativo annuo</t>
  </si>
  <si>
    <t>Linea aerea MT</t>
  </si>
  <si>
    <t>k€/km</t>
  </si>
  <si>
    <t>Linea interrata MT</t>
  </si>
  <si>
    <t>Cabina secondaria</t>
  </si>
  <si>
    <t>k€/n.</t>
  </si>
  <si>
    <t>Cabina primaria</t>
  </si>
  <si>
    <t>Centro satellite</t>
  </si>
  <si>
    <t>Linea BT</t>
  </si>
  <si>
    <t>Note principali</t>
  </si>
  <si>
    <t>0,4 k€ / km</t>
  </si>
  <si>
    <t>Più economica da gestire, ma soggetta a eventi atmosferici</t>
  </si>
  <si>
    <t>0,5 k€ / km</t>
  </si>
  <si>
    <t>Più protetta, ma più costosa per manutenzione e riparazioni</t>
  </si>
  <si>
    <t>Cabina secondaria MT</t>
  </si>
  <si>
    <t>0,1 k€ / cabina</t>
  </si>
  <si>
    <t>Basso impatto economico unitario</t>
  </si>
  <si>
    <t>15 k€ / cabina</t>
  </si>
  <si>
    <t>Elevato impatto economico</t>
  </si>
  <si>
    <t>4 k€ / centro</t>
  </si>
  <si>
    <t>Valore medio tra primaria e secondaria</t>
  </si>
  <si>
    <t>Nuove linee MT (val. medio nuovo)</t>
  </si>
  <si>
    <t>km</t>
  </si>
  <si>
    <t>Rinnovo CS (val. medio rinnovo) - incluso TLC, smartizzazione e opere edili</t>
  </si>
  <si>
    <t>Rinnovo linee MT (val. medio rinnovo)</t>
  </si>
  <si>
    <t>Nuove linee BT (val. medio nuovo)</t>
  </si>
  <si>
    <t xml:space="preserve">km </t>
  </si>
  <si>
    <t>PNRR – Aumento della resilienza della rete distribuzione dell’energia elettrica</t>
  </si>
  <si>
    <t>Comune di Soresina</t>
  </si>
  <si>
    <t>ento linee MT verso interconnessione "Livelli Rossi"</t>
  </si>
  <si>
    <t>Hosting capacity</t>
  </si>
  <si>
    <t>Linee MT in cavo</t>
  </si>
  <si>
    <t>m</t>
  </si>
  <si>
    <t>Sostituzione linee MT in conduttori nudi</t>
  </si>
  <si>
    <t>Linea MT aerea</t>
  </si>
  <si>
    <t>Ammodernamento delle cabine secondarie</t>
  </si>
  <si>
    <t>Adeguamento impianti, impatto ambientale e sicurezza</t>
  </si>
  <si>
    <t>Potenziamento e/o rifacimento delle reti di distribuzione in BT</t>
  </si>
  <si>
    <t>Linea BT in cavo</t>
  </si>
  <si>
    <t>Dea-PdS2025-034</t>
  </si>
  <si>
    <t>Dea-PdS2025-035</t>
  </si>
  <si>
    <t>Dea-PdS2025-036</t>
  </si>
  <si>
    <t>Dea-PdS2025-037</t>
  </si>
  <si>
    <t>Dea-PdS2025-038</t>
  </si>
  <si>
    <t>Nuovo Centro Satellite Marina Grande</t>
  </si>
  <si>
    <t>Programma straordinario di investimenti per il rifacimento massivo della rete di distribuzione</t>
  </si>
  <si>
    <t>Area insulare Capri</t>
  </si>
  <si>
    <t>pianificato</t>
  </si>
  <si>
    <t>Nuovo Centro Satellite Capri Alta e Anacapri</t>
  </si>
  <si>
    <t>Linee MT</t>
  </si>
  <si>
    <t>Cabine Secondarie</t>
  </si>
  <si>
    <t>MT e BT</t>
  </si>
  <si>
    <t>Linee BT</t>
  </si>
  <si>
    <t>Dea-PdS2025-039</t>
  </si>
  <si>
    <t>Dea-PdS2025-040</t>
  </si>
  <si>
    <t>Dea-PdS2025-041</t>
  </si>
  <si>
    <t>Dea-PdS2025-042</t>
  </si>
  <si>
    <t>Dea-PdS2025-043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</si>
</sst>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Aptos Narrow"/>
      <family val="2"/>
    </font>
    <font>
      <i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name val="Aptos Narrow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ptos Narrow"/>
      <family val="2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Aptos Narrow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Aptos Narrow"/>
      <family val="2"/>
    </font>
    <font>
      <i/>
      <sz val="11"/>
      <color theme="1"/>
      <name val="Aptos Narrow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vertical="center"/>
    </xf>
    <xf numFmtId="0" fontId="6" fillId="0" borderId="0" xfId="0" applyFont="1"/>
    <xf numFmtId="3" fontId="7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top"/>
    </xf>
    <xf numFmtId="0" fontId="15" fillId="6" borderId="17" xfId="0" applyFont="1" applyFill="1" applyBorder="1" applyAlignment="1">
      <alignment wrapText="1"/>
    </xf>
    <xf numFmtId="0" fontId="4" fillId="6" borderId="19" xfId="0" applyFont="1" applyFill="1" applyBorder="1" applyAlignment="1">
      <alignment wrapText="1"/>
    </xf>
    <xf numFmtId="0" fontId="15" fillId="6" borderId="19" xfId="0" applyFont="1" applyFill="1" applyBorder="1" applyAlignment="1">
      <alignment wrapText="1"/>
    </xf>
    <xf numFmtId="0" fontId="4" fillId="6" borderId="18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6" borderId="23" xfId="0" applyFont="1" applyFill="1" applyBorder="1" applyAlignment="1">
      <alignment vertical="center" wrapText="1"/>
    </xf>
    <xf numFmtId="0" fontId="4" fillId="6" borderId="14" xfId="0" applyFont="1" applyFill="1" applyBorder="1"/>
    <xf numFmtId="0" fontId="15" fillId="6" borderId="26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0" fillId="5" borderId="18" xfId="0" applyFill="1" applyBorder="1" applyAlignment="1">
      <alignment vertical="center" wrapText="1"/>
    </xf>
    <xf numFmtId="0" fontId="0" fillId="4" borderId="18" xfId="0" applyFill="1" applyBorder="1" applyAlignment="1">
      <alignment vertical="center" wrapText="1"/>
    </xf>
    <xf numFmtId="0" fontId="0" fillId="4" borderId="18" xfId="0" applyFill="1" applyBorder="1" applyAlignment="1">
      <alignment vertical="center"/>
    </xf>
    <xf numFmtId="0" fontId="10" fillId="4" borderId="18" xfId="0" applyFont="1" applyFill="1" applyBorder="1" applyAlignment="1">
      <alignment vertical="center" wrapText="1"/>
    </xf>
    <xf numFmtId="0" fontId="0" fillId="5" borderId="26" xfId="0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right" vertical="center" wrapText="1"/>
    </xf>
    <xf numFmtId="0" fontId="0" fillId="7" borderId="0" xfId="0" applyFill="1"/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8" borderId="0" xfId="0" applyFill="1" applyAlignment="1">
      <alignment horizontal="center"/>
    </xf>
    <xf numFmtId="0" fontId="17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34" xfId="0" applyNumberFormat="1" applyFont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wrapText="1"/>
    </xf>
    <xf numFmtId="0" fontId="15" fillId="6" borderId="23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22" xfId="0" applyFont="1" applyFill="1" applyBorder="1" applyAlignment="1">
      <alignment horizontal="center"/>
    </xf>
    <xf numFmtId="0" fontId="4" fillId="6" borderId="24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wrapText="1"/>
    </xf>
    <xf numFmtId="0" fontId="15" fillId="6" borderId="10" xfId="0" applyFont="1" applyFill="1" applyBorder="1" applyAlignment="1">
      <alignment horizontal="center" wrapText="1"/>
    </xf>
    <xf numFmtId="0" fontId="15" fillId="6" borderId="32" xfId="0" applyFont="1" applyFill="1" applyBorder="1" applyAlignment="1">
      <alignment horizontal="center" wrapText="1"/>
    </xf>
    <xf numFmtId="3" fontId="7" fillId="3" borderId="1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3" fontId="7" fillId="3" borderId="15" xfId="0" applyNumberFormat="1" applyFont="1" applyFill="1" applyBorder="1" applyAlignment="1">
      <alignment horizontal="right" vertical="center" wrapText="1"/>
    </xf>
    <xf numFmtId="3" fontId="6" fillId="3" borderId="8" xfId="0" applyNumberFormat="1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3" fontId="6" fillId="3" borderId="31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29" xfId="0" applyNumberFormat="1" applyFont="1" applyFill="1" applyBorder="1" applyAlignment="1">
      <alignment horizontal="center" vertical="center" wrapText="1"/>
    </xf>
    <xf numFmtId="3" fontId="7" fillId="3" borderId="20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C0C0C0"/>
      <color rgb="FFCCFFCC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ncinig\AppData\Local\Microsoft\Windows\INetCache\Content.Outlook\HUYHFCK2\Riepilogo%20interventi%20e%20format%20monitoraggio_final%20DEA%202025_2029_Sanremo_DEF.xlsx" TargetMode="External"/><Relationship Id="rId1" Type="http://schemas.openxmlformats.org/officeDocument/2006/relationships/externalLinkPath" Target="file:///C:\Users\mancinig\AppData\Local\Microsoft\Windows\INetCache\Content.Outlook\HUYHFCK2\Riepilogo%20interventi%20e%20format%20monitoraggio_final%20DEA%202025_2029_Sanremo_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egato PdS"/>
      <sheetName val="Costi operativi"/>
      <sheetName val="Allegato PdS_versione PUBBLICA"/>
    </sheetNames>
    <sheetDataSet>
      <sheetData sheetId="0" refreshError="1"/>
      <sheetData sheetId="1">
        <row r="2">
          <cell r="C2">
            <v>0.5</v>
          </cell>
        </row>
        <row r="3">
          <cell r="C3">
            <v>0.6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5ADBC-8106-4CFF-9F48-E2AB53CABB88}">
  <dimension ref="A1:Y49"/>
  <sheetViews>
    <sheetView tabSelected="1" zoomScale="30" zoomScaleNormal="30" workbookViewId="0"/>
  </sheetViews>
  <sheetFormatPr defaultRowHeight="14.25" x14ac:dyDescent="0.45"/>
  <cols>
    <col min="1" max="1" width="18.3984375" customWidth="1"/>
    <col min="2" max="2" width="21.86328125" customWidth="1"/>
    <col min="3" max="3" width="46.265625" customWidth="1"/>
    <col min="4" max="4" width="22.86328125" customWidth="1"/>
    <col min="5" max="5" width="19.59765625" style="1" customWidth="1"/>
    <col min="6" max="6" width="20.86328125" customWidth="1"/>
    <col min="7" max="7" width="27.265625" customWidth="1"/>
    <col min="8" max="9" width="9.1328125" customWidth="1"/>
    <col min="10" max="12" width="37" customWidth="1"/>
    <col min="13" max="13" width="33.59765625" customWidth="1"/>
    <col min="14" max="14" width="49.86328125" customWidth="1"/>
    <col min="15" max="15" width="13.1328125" customWidth="1"/>
    <col min="16" max="16" width="15.59765625" customWidth="1"/>
    <col min="17" max="19" width="15.3984375" customWidth="1"/>
    <col min="20" max="20" width="14.59765625" customWidth="1"/>
    <col min="21" max="21" width="18.1328125" customWidth="1"/>
    <col min="22" max="22" width="15.86328125" customWidth="1"/>
    <col min="23" max="23" width="19.86328125" customWidth="1"/>
    <col min="24" max="24" width="36.3984375" customWidth="1"/>
    <col min="25" max="25" width="30.1328125" customWidth="1"/>
  </cols>
  <sheetData>
    <row r="1" spans="2:25" ht="45.75" customHeight="1" thickBot="1" x14ac:dyDescent="0.5">
      <c r="B1" s="33" t="s">
        <v>0</v>
      </c>
      <c r="C1" s="82" t="s">
        <v>1</v>
      </c>
      <c r="D1" s="34" t="s">
        <v>2</v>
      </c>
      <c r="E1" s="82" t="s">
        <v>3</v>
      </c>
      <c r="F1" s="2" t="s">
        <v>4</v>
      </c>
      <c r="G1" s="3" t="s">
        <v>5</v>
      </c>
      <c r="H1" s="4" t="s">
        <v>6</v>
      </c>
      <c r="I1" s="4" t="s">
        <v>40</v>
      </c>
      <c r="J1" s="4" t="s">
        <v>7</v>
      </c>
      <c r="K1" s="4" t="s">
        <v>50</v>
      </c>
      <c r="L1" s="4" t="s">
        <v>43</v>
      </c>
      <c r="M1" s="42" t="s">
        <v>44</v>
      </c>
      <c r="N1" s="84" t="s">
        <v>8</v>
      </c>
      <c r="O1" s="86" t="s">
        <v>9</v>
      </c>
      <c r="P1" s="87"/>
      <c r="Q1" s="88" t="s">
        <v>10</v>
      </c>
      <c r="R1" s="89"/>
      <c r="S1" s="89"/>
      <c r="T1" s="89"/>
      <c r="U1" s="89"/>
      <c r="V1" s="89"/>
      <c r="W1" s="89"/>
      <c r="X1" s="90"/>
      <c r="Y1" s="80" t="s">
        <v>49</v>
      </c>
    </row>
    <row r="2" spans="2:25" ht="78" customHeight="1" thickBot="1" x14ac:dyDescent="0.5">
      <c r="B2" s="6" t="s">
        <v>28</v>
      </c>
      <c r="C2" s="83"/>
      <c r="D2" s="23" t="s">
        <v>11</v>
      </c>
      <c r="E2" s="83"/>
      <c r="F2" s="7" t="s">
        <v>12</v>
      </c>
      <c r="G2" s="8" t="s">
        <v>13</v>
      </c>
      <c r="H2" s="7" t="s">
        <v>42</v>
      </c>
      <c r="I2" s="7" t="s">
        <v>41</v>
      </c>
      <c r="J2" s="7" t="s">
        <v>14</v>
      </c>
      <c r="K2" s="7" t="s">
        <v>25</v>
      </c>
      <c r="L2" s="9" t="s">
        <v>27</v>
      </c>
      <c r="M2" s="43" t="s">
        <v>45</v>
      </c>
      <c r="N2" s="85"/>
      <c r="O2" s="31" t="s">
        <v>15</v>
      </c>
      <c r="P2" s="30" t="s">
        <v>46</v>
      </c>
      <c r="Q2" s="24" t="s">
        <v>47</v>
      </c>
      <c r="R2" s="27" t="s">
        <v>30</v>
      </c>
      <c r="S2" s="27" t="s">
        <v>31</v>
      </c>
      <c r="T2" s="27" t="s">
        <v>32</v>
      </c>
      <c r="U2" s="25" t="s">
        <v>33</v>
      </c>
      <c r="V2" s="25" t="s">
        <v>34</v>
      </c>
      <c r="W2" s="25" t="s">
        <v>24</v>
      </c>
      <c r="X2" s="32" t="s">
        <v>48</v>
      </c>
      <c r="Y2" s="81"/>
    </row>
    <row r="3" spans="2:25" ht="60" customHeight="1" x14ac:dyDescent="0.45">
      <c r="B3" s="49" t="s">
        <v>51</v>
      </c>
      <c r="C3" s="45" t="s">
        <v>84</v>
      </c>
      <c r="D3" s="45" t="s">
        <v>85</v>
      </c>
      <c r="E3" s="45" t="s">
        <v>86</v>
      </c>
      <c r="F3" s="46" t="s">
        <v>87</v>
      </c>
      <c r="G3" s="44">
        <v>2022</v>
      </c>
      <c r="H3" s="44">
        <v>2024</v>
      </c>
      <c r="I3" s="44">
        <v>2026</v>
      </c>
      <c r="J3" s="44" t="s">
        <v>21</v>
      </c>
      <c r="K3" s="44"/>
      <c r="L3" s="44" t="s">
        <v>22</v>
      </c>
      <c r="M3" s="50"/>
      <c r="N3" s="51" t="s">
        <v>88</v>
      </c>
      <c r="O3" s="52" t="s">
        <v>172</v>
      </c>
      <c r="P3" s="52">
        <v>15.5</v>
      </c>
      <c r="Q3" s="47">
        <v>27000</v>
      </c>
      <c r="R3" s="53">
        <v>900000</v>
      </c>
      <c r="S3" s="53">
        <v>470110</v>
      </c>
      <c r="T3" s="53">
        <v>0</v>
      </c>
      <c r="U3" s="54">
        <v>0</v>
      </c>
      <c r="V3" s="54">
        <v>0</v>
      </c>
      <c r="W3" s="55">
        <f t="shared" ref="W3:W14" si="0">+SUM(Q3:V3)</f>
        <v>1397110</v>
      </c>
      <c r="X3" s="55"/>
      <c r="Y3" s="53">
        <f>+P3*'Costi operativi'!$C$2*1000</f>
        <v>7750</v>
      </c>
    </row>
    <row r="4" spans="2:25" ht="60" customHeight="1" x14ac:dyDescent="0.45">
      <c r="B4" s="49" t="s">
        <v>52</v>
      </c>
      <c r="C4" s="45" t="s">
        <v>89</v>
      </c>
      <c r="D4" s="45" t="s">
        <v>90</v>
      </c>
      <c r="E4" s="45" t="s">
        <v>86</v>
      </c>
      <c r="F4" s="46" t="s">
        <v>87</v>
      </c>
      <c r="G4" s="44">
        <v>2025</v>
      </c>
      <c r="H4" s="44">
        <v>2025</v>
      </c>
      <c r="I4" s="44">
        <v>2026</v>
      </c>
      <c r="J4" s="44" t="s">
        <v>21</v>
      </c>
      <c r="K4" s="44"/>
      <c r="L4" s="44" t="s">
        <v>22</v>
      </c>
      <c r="M4" s="50"/>
      <c r="N4" s="51" t="s">
        <v>88</v>
      </c>
      <c r="O4" s="52" t="s">
        <v>172</v>
      </c>
      <c r="P4" s="52">
        <v>4</v>
      </c>
      <c r="Q4" s="47">
        <v>0</v>
      </c>
      <c r="R4" s="53">
        <v>250000</v>
      </c>
      <c r="S4" s="53">
        <v>50000</v>
      </c>
      <c r="T4" s="53">
        <v>0</v>
      </c>
      <c r="U4" s="54">
        <v>0</v>
      </c>
      <c r="V4" s="54">
        <v>0</v>
      </c>
      <c r="W4" s="55">
        <f t="shared" si="0"/>
        <v>300000</v>
      </c>
      <c r="X4" s="55"/>
      <c r="Y4" s="53">
        <f>+P4*'Costi operativi'!$C$2*1000</f>
        <v>2000</v>
      </c>
    </row>
    <row r="5" spans="2:25" ht="60" customHeight="1" x14ac:dyDescent="0.45">
      <c r="B5" s="49" t="s">
        <v>53</v>
      </c>
      <c r="C5" s="45" t="s">
        <v>91</v>
      </c>
      <c r="D5" s="45" t="s">
        <v>92</v>
      </c>
      <c r="E5" s="45" t="s">
        <v>86</v>
      </c>
      <c r="F5" s="46" t="s">
        <v>87</v>
      </c>
      <c r="G5" s="44">
        <v>2025</v>
      </c>
      <c r="H5" s="44">
        <v>2025</v>
      </c>
      <c r="I5" s="44">
        <v>2029</v>
      </c>
      <c r="J5" s="44" t="s">
        <v>21</v>
      </c>
      <c r="K5" s="44"/>
      <c r="L5" s="44" t="s">
        <v>22</v>
      </c>
      <c r="M5" s="50"/>
      <c r="N5" s="51" t="s">
        <v>88</v>
      </c>
      <c r="O5" s="52" t="s">
        <v>172</v>
      </c>
      <c r="P5" s="52">
        <v>10</v>
      </c>
      <c r="Q5" s="47">
        <v>0</v>
      </c>
      <c r="R5" s="53">
        <v>100000</v>
      </c>
      <c r="S5" s="53">
        <v>100000</v>
      </c>
      <c r="T5" s="53">
        <v>100000</v>
      </c>
      <c r="U5" s="53">
        <v>100000</v>
      </c>
      <c r="V5" s="53">
        <v>100000</v>
      </c>
      <c r="W5" s="55">
        <f t="shared" si="0"/>
        <v>500000</v>
      </c>
      <c r="X5" s="55"/>
      <c r="Y5" s="53">
        <f>+P5*'Costi operativi'!$C$2*1000</f>
        <v>5000</v>
      </c>
    </row>
    <row r="6" spans="2:25" ht="60" customHeight="1" x14ac:dyDescent="0.45">
      <c r="B6" s="49" t="s">
        <v>54</v>
      </c>
      <c r="C6" s="45" t="s">
        <v>93</v>
      </c>
      <c r="D6" s="45" t="s">
        <v>92</v>
      </c>
      <c r="E6" s="45" t="s">
        <v>86</v>
      </c>
      <c r="F6" s="46" t="s">
        <v>87</v>
      </c>
      <c r="G6" s="44">
        <v>2025</v>
      </c>
      <c r="H6" s="44">
        <v>2025</v>
      </c>
      <c r="I6" s="44">
        <v>2029</v>
      </c>
      <c r="J6" s="44" t="s">
        <v>21</v>
      </c>
      <c r="K6" s="44"/>
      <c r="L6" s="44" t="s">
        <v>22</v>
      </c>
      <c r="M6" s="50"/>
      <c r="N6" s="51" t="s">
        <v>94</v>
      </c>
      <c r="O6" s="52" t="s">
        <v>19</v>
      </c>
      <c r="P6" s="52">
        <v>15</v>
      </c>
      <c r="Q6" s="47">
        <v>0</v>
      </c>
      <c r="R6" s="53">
        <v>30000</v>
      </c>
      <c r="S6" s="53">
        <v>30000</v>
      </c>
      <c r="T6" s="53">
        <v>30000</v>
      </c>
      <c r="U6" s="53">
        <v>30000</v>
      </c>
      <c r="V6" s="53">
        <v>30000</v>
      </c>
      <c r="W6" s="55">
        <f t="shared" si="0"/>
        <v>150000</v>
      </c>
      <c r="X6" s="55"/>
      <c r="Y6" s="53">
        <f>+P6*'Costi operativi'!$C$4*1000</f>
        <v>3000</v>
      </c>
    </row>
    <row r="7" spans="2:25" ht="60" customHeight="1" x14ac:dyDescent="0.45">
      <c r="B7" s="49" t="s">
        <v>55</v>
      </c>
      <c r="C7" s="45" t="s">
        <v>95</v>
      </c>
      <c r="D7" s="45" t="s">
        <v>96</v>
      </c>
      <c r="E7" s="45" t="s">
        <v>86</v>
      </c>
      <c r="F7" s="46" t="s">
        <v>23</v>
      </c>
      <c r="G7" s="44">
        <v>2023</v>
      </c>
      <c r="H7" s="44">
        <v>2026</v>
      </c>
      <c r="I7" s="44">
        <v>2029</v>
      </c>
      <c r="J7" s="44" t="s">
        <v>97</v>
      </c>
      <c r="K7" s="44"/>
      <c r="L7" s="44" t="s">
        <v>22</v>
      </c>
      <c r="M7" s="50"/>
      <c r="N7" s="56" t="s">
        <v>98</v>
      </c>
      <c r="O7" s="52" t="s">
        <v>19</v>
      </c>
      <c r="P7" s="52">
        <v>1</v>
      </c>
      <c r="Q7" s="47">
        <v>0</v>
      </c>
      <c r="R7" s="53">
        <v>100000</v>
      </c>
      <c r="S7" s="53">
        <v>200000</v>
      </c>
      <c r="T7" s="53">
        <v>1500000</v>
      </c>
      <c r="U7" s="53">
        <v>4000000</v>
      </c>
      <c r="V7" s="53">
        <v>1200000</v>
      </c>
      <c r="W7" s="55">
        <f t="shared" si="0"/>
        <v>7000000</v>
      </c>
      <c r="X7" s="55"/>
      <c r="Y7" s="53">
        <f>P7*'Costi operativi'!$C$5*1000</f>
        <v>15000</v>
      </c>
    </row>
    <row r="8" spans="2:25" ht="60" customHeight="1" x14ac:dyDescent="0.45">
      <c r="B8" s="49" t="s">
        <v>56</v>
      </c>
      <c r="C8" s="45" t="s">
        <v>99</v>
      </c>
      <c r="D8" s="45" t="s">
        <v>96</v>
      </c>
      <c r="E8" s="45" t="s">
        <v>86</v>
      </c>
      <c r="F8" s="46" t="s">
        <v>87</v>
      </c>
      <c r="G8" s="44">
        <v>2025</v>
      </c>
      <c r="H8" s="44">
        <v>2026</v>
      </c>
      <c r="I8" s="44">
        <v>2028</v>
      </c>
      <c r="J8" s="44" t="s">
        <v>97</v>
      </c>
      <c r="K8" s="44"/>
      <c r="L8" s="44" t="s">
        <v>22</v>
      </c>
      <c r="M8" s="50"/>
      <c r="N8" s="51" t="s">
        <v>88</v>
      </c>
      <c r="O8" s="52" t="s">
        <v>176</v>
      </c>
      <c r="P8" s="52">
        <v>4</v>
      </c>
      <c r="Q8" s="47">
        <v>0</v>
      </c>
      <c r="R8" s="53">
        <v>0</v>
      </c>
      <c r="S8" s="53">
        <v>200000</v>
      </c>
      <c r="T8" s="53">
        <v>200000</v>
      </c>
      <c r="U8" s="53">
        <v>0</v>
      </c>
      <c r="V8" s="53">
        <v>0</v>
      </c>
      <c r="W8" s="55">
        <f t="shared" si="0"/>
        <v>400000</v>
      </c>
      <c r="X8" s="55"/>
      <c r="Y8" s="53">
        <f>+P8*'Costi operativi'!$C$2*1000</f>
        <v>2000</v>
      </c>
    </row>
    <row r="9" spans="2:25" ht="60" customHeight="1" x14ac:dyDescent="0.45">
      <c r="B9" s="49" t="s">
        <v>57</v>
      </c>
      <c r="C9" s="45" t="s">
        <v>91</v>
      </c>
      <c r="D9" s="45" t="s">
        <v>92</v>
      </c>
      <c r="E9" s="45" t="s">
        <v>100</v>
      </c>
      <c r="F9" s="46" t="s">
        <v>87</v>
      </c>
      <c r="G9" s="44">
        <v>2025</v>
      </c>
      <c r="H9" s="44">
        <v>2025</v>
      </c>
      <c r="I9" s="44">
        <v>2029</v>
      </c>
      <c r="J9" s="44" t="s">
        <v>21</v>
      </c>
      <c r="K9" s="44"/>
      <c r="L9" s="44" t="s">
        <v>22</v>
      </c>
      <c r="M9" s="50"/>
      <c r="N9" s="51" t="s">
        <v>88</v>
      </c>
      <c r="O9" s="52" t="s">
        <v>172</v>
      </c>
      <c r="P9" s="52">
        <v>16</v>
      </c>
      <c r="Q9" s="47">
        <v>0</v>
      </c>
      <c r="R9" s="53">
        <v>160000</v>
      </c>
      <c r="S9" s="53">
        <v>160000</v>
      </c>
      <c r="T9" s="53">
        <v>160000</v>
      </c>
      <c r="U9" s="53">
        <v>160000</v>
      </c>
      <c r="V9" s="53">
        <v>160000</v>
      </c>
      <c r="W9" s="55">
        <f t="shared" si="0"/>
        <v>800000</v>
      </c>
      <c r="X9" s="55"/>
      <c r="Y9" s="53">
        <f>+P9*'Costi operativi'!$C$2*1000</f>
        <v>8000</v>
      </c>
    </row>
    <row r="10" spans="2:25" ht="60" customHeight="1" x14ac:dyDescent="0.45">
      <c r="B10" s="49" t="s">
        <v>58</v>
      </c>
      <c r="C10" s="45" t="s">
        <v>101</v>
      </c>
      <c r="D10" s="45" t="s">
        <v>96</v>
      </c>
      <c r="E10" s="45" t="s">
        <v>100</v>
      </c>
      <c r="F10" s="46" t="s">
        <v>87</v>
      </c>
      <c r="G10" s="44">
        <v>2025</v>
      </c>
      <c r="H10" s="44">
        <v>2026</v>
      </c>
      <c r="I10" s="44">
        <v>2027</v>
      </c>
      <c r="J10" s="44" t="s">
        <v>97</v>
      </c>
      <c r="K10" s="44"/>
      <c r="L10" s="44" t="s">
        <v>22</v>
      </c>
      <c r="M10" s="50"/>
      <c r="N10" s="51" t="s">
        <v>102</v>
      </c>
      <c r="O10" s="52" t="s">
        <v>172</v>
      </c>
      <c r="P10" s="52">
        <v>0.4</v>
      </c>
      <c r="Q10" s="47">
        <v>0</v>
      </c>
      <c r="R10" s="53">
        <v>0</v>
      </c>
      <c r="S10" s="53">
        <v>50000</v>
      </c>
      <c r="T10" s="53">
        <v>50000</v>
      </c>
      <c r="U10" s="53">
        <v>0</v>
      </c>
      <c r="V10" s="53">
        <v>0</v>
      </c>
      <c r="W10" s="55">
        <f t="shared" si="0"/>
        <v>100000</v>
      </c>
      <c r="X10" s="55"/>
      <c r="Y10" s="53">
        <f>+P10*'Costi operativi'!$C$2*1000</f>
        <v>200</v>
      </c>
    </row>
    <row r="11" spans="2:25" ht="60" customHeight="1" x14ac:dyDescent="0.45">
      <c r="B11" s="49" t="s">
        <v>59</v>
      </c>
      <c r="C11" s="45" t="s">
        <v>93</v>
      </c>
      <c r="D11" s="45" t="s">
        <v>92</v>
      </c>
      <c r="E11" s="45" t="s">
        <v>100</v>
      </c>
      <c r="F11" s="46" t="s">
        <v>87</v>
      </c>
      <c r="G11" s="44">
        <v>2025</v>
      </c>
      <c r="H11" s="44">
        <v>2025</v>
      </c>
      <c r="I11" s="44">
        <v>2029</v>
      </c>
      <c r="J11" s="44" t="s">
        <v>21</v>
      </c>
      <c r="K11" s="44"/>
      <c r="L11" s="44" t="s">
        <v>22</v>
      </c>
      <c r="M11" s="50"/>
      <c r="N11" s="51" t="s">
        <v>94</v>
      </c>
      <c r="O11" s="52" t="s">
        <v>19</v>
      </c>
      <c r="P11" s="52">
        <v>10</v>
      </c>
      <c r="Q11" s="47">
        <v>0</v>
      </c>
      <c r="R11" s="53">
        <v>20000</v>
      </c>
      <c r="S11" s="53">
        <v>20000</v>
      </c>
      <c r="T11" s="53">
        <v>20000</v>
      </c>
      <c r="U11" s="53">
        <v>20000</v>
      </c>
      <c r="V11" s="53">
        <v>20000</v>
      </c>
      <c r="W11" s="55">
        <f t="shared" si="0"/>
        <v>100000</v>
      </c>
      <c r="X11" s="55"/>
      <c r="Y11" s="53">
        <f>+P11*'Costi operativi'!$C$4*1000</f>
        <v>2000</v>
      </c>
    </row>
    <row r="12" spans="2:25" ht="60" customHeight="1" x14ac:dyDescent="0.45">
      <c r="B12" s="49" t="s">
        <v>60</v>
      </c>
      <c r="C12" s="45" t="s">
        <v>103</v>
      </c>
      <c r="D12" s="45" t="s">
        <v>96</v>
      </c>
      <c r="E12" s="45" t="s">
        <v>104</v>
      </c>
      <c r="F12" s="46" t="s">
        <v>87</v>
      </c>
      <c r="G12" s="44">
        <v>2025</v>
      </c>
      <c r="H12" s="44">
        <v>2028</v>
      </c>
      <c r="I12" s="44">
        <v>2029</v>
      </c>
      <c r="J12" s="44" t="s">
        <v>97</v>
      </c>
      <c r="K12" s="44"/>
      <c r="L12" s="44" t="s">
        <v>22</v>
      </c>
      <c r="M12" s="50"/>
      <c r="N12" s="51" t="s">
        <v>88</v>
      </c>
      <c r="O12" s="52" t="s">
        <v>172</v>
      </c>
      <c r="P12" s="52">
        <v>2.5</v>
      </c>
      <c r="Q12" s="47">
        <v>0</v>
      </c>
      <c r="R12" s="53">
        <v>0</v>
      </c>
      <c r="S12" s="53">
        <v>0</v>
      </c>
      <c r="T12" s="53">
        <v>0</v>
      </c>
      <c r="U12" s="53">
        <v>175000</v>
      </c>
      <c r="V12" s="53">
        <v>175000</v>
      </c>
      <c r="W12" s="55">
        <f t="shared" si="0"/>
        <v>350000</v>
      </c>
      <c r="X12" s="55"/>
      <c r="Y12" s="53">
        <f>+P12*'Costi operativi'!$C$2*1000</f>
        <v>1250</v>
      </c>
    </row>
    <row r="13" spans="2:25" ht="60" customHeight="1" x14ac:dyDescent="0.45">
      <c r="B13" s="49" t="s">
        <v>61</v>
      </c>
      <c r="C13" s="45" t="s">
        <v>93</v>
      </c>
      <c r="D13" s="45" t="s">
        <v>92</v>
      </c>
      <c r="E13" s="45" t="s">
        <v>104</v>
      </c>
      <c r="F13" s="46" t="s">
        <v>87</v>
      </c>
      <c r="G13" s="44">
        <v>2025</v>
      </c>
      <c r="H13" s="44">
        <v>2025</v>
      </c>
      <c r="I13" s="44">
        <v>2027</v>
      </c>
      <c r="J13" s="44" t="s">
        <v>21</v>
      </c>
      <c r="K13" s="44"/>
      <c r="L13" s="44" t="s">
        <v>22</v>
      </c>
      <c r="M13" s="50"/>
      <c r="N13" s="51" t="s">
        <v>94</v>
      </c>
      <c r="O13" s="52" t="s">
        <v>19</v>
      </c>
      <c r="P13" s="52">
        <v>10</v>
      </c>
      <c r="Q13" s="47">
        <v>0</v>
      </c>
      <c r="R13" s="53">
        <v>10000</v>
      </c>
      <c r="S13" s="53">
        <v>10000</v>
      </c>
      <c r="T13" s="53">
        <v>10000</v>
      </c>
      <c r="U13" s="53">
        <v>0</v>
      </c>
      <c r="V13" s="53">
        <v>0</v>
      </c>
      <c r="W13" s="55">
        <f t="shared" si="0"/>
        <v>30000</v>
      </c>
      <c r="X13" s="55"/>
      <c r="Y13" s="53">
        <f>+P13*'Costi operativi'!$C$4*1000</f>
        <v>2000</v>
      </c>
    </row>
    <row r="14" spans="2:25" ht="60" customHeight="1" x14ac:dyDescent="0.45">
      <c r="B14" s="49" t="s">
        <v>62</v>
      </c>
      <c r="C14" s="45" t="s">
        <v>105</v>
      </c>
      <c r="D14" s="45" t="s">
        <v>85</v>
      </c>
      <c r="E14" s="45" t="s">
        <v>106</v>
      </c>
      <c r="F14" s="46" t="s">
        <v>87</v>
      </c>
      <c r="G14" s="44">
        <v>2022</v>
      </c>
      <c r="H14" s="44">
        <v>2025</v>
      </c>
      <c r="I14" s="44">
        <v>2026</v>
      </c>
      <c r="J14" s="44" t="s">
        <v>21</v>
      </c>
      <c r="K14" s="44"/>
      <c r="L14" s="44" t="s">
        <v>121</v>
      </c>
      <c r="M14" s="50" t="s">
        <v>122</v>
      </c>
      <c r="N14" s="51" t="s">
        <v>88</v>
      </c>
      <c r="O14" s="52" t="s">
        <v>172</v>
      </c>
      <c r="P14" s="52">
        <v>27</v>
      </c>
      <c r="Q14" s="47">
        <v>0</v>
      </c>
      <c r="R14" s="53">
        <v>1255015</v>
      </c>
      <c r="S14" s="53">
        <v>1000000</v>
      </c>
      <c r="T14" s="53">
        <v>0</v>
      </c>
      <c r="U14" s="53">
        <v>0</v>
      </c>
      <c r="V14" s="53">
        <v>0</v>
      </c>
      <c r="W14" s="55">
        <f t="shared" si="0"/>
        <v>2255015</v>
      </c>
      <c r="X14" s="55"/>
      <c r="Y14" s="53">
        <f>+P14*'Costi operativi'!$C$2*1000</f>
        <v>13500</v>
      </c>
    </row>
    <row r="15" spans="2:25" ht="60" customHeight="1" x14ac:dyDescent="0.45">
      <c r="B15" s="49" t="s">
        <v>63</v>
      </c>
      <c r="C15" s="45" t="s">
        <v>107</v>
      </c>
      <c r="D15" s="45" t="s">
        <v>108</v>
      </c>
      <c r="E15" s="45" t="s">
        <v>106</v>
      </c>
      <c r="F15" s="46" t="s">
        <v>87</v>
      </c>
      <c r="G15" s="44">
        <v>2024</v>
      </c>
      <c r="H15" s="44">
        <v>2025</v>
      </c>
      <c r="I15" s="44">
        <v>2026</v>
      </c>
      <c r="J15" s="44" t="s">
        <v>109</v>
      </c>
      <c r="K15" s="44"/>
      <c r="L15" s="44" t="s">
        <v>22</v>
      </c>
      <c r="M15" s="50"/>
      <c r="N15" s="51" t="s">
        <v>88</v>
      </c>
      <c r="O15" s="52" t="s">
        <v>172</v>
      </c>
      <c r="P15" s="52">
        <v>1.75</v>
      </c>
      <c r="Q15" s="47">
        <v>0</v>
      </c>
      <c r="R15" s="53">
        <v>150000</v>
      </c>
      <c r="S15" s="53">
        <v>150000</v>
      </c>
      <c r="T15" s="53">
        <v>0</v>
      </c>
      <c r="U15" s="53">
        <v>0</v>
      </c>
      <c r="V15" s="53">
        <v>0</v>
      </c>
      <c r="W15" s="55">
        <f t="shared" ref="W15:W23" si="1">+SUM(Q15:V15)</f>
        <v>300000</v>
      </c>
      <c r="X15" s="55"/>
      <c r="Y15" s="53">
        <f>+P15*'Costi operativi'!$C$2*1000</f>
        <v>875</v>
      </c>
    </row>
    <row r="16" spans="2:25" ht="60" customHeight="1" x14ac:dyDescent="0.45">
      <c r="B16" s="49" t="s">
        <v>64</v>
      </c>
      <c r="C16" s="45" t="s">
        <v>93</v>
      </c>
      <c r="D16" s="45" t="s">
        <v>92</v>
      </c>
      <c r="E16" s="45" t="s">
        <v>110</v>
      </c>
      <c r="F16" s="46" t="s">
        <v>87</v>
      </c>
      <c r="G16" s="44">
        <v>2025</v>
      </c>
      <c r="H16" s="44">
        <v>2025</v>
      </c>
      <c r="I16" s="44">
        <v>2029</v>
      </c>
      <c r="J16" s="44" t="s">
        <v>21</v>
      </c>
      <c r="K16" s="44"/>
      <c r="L16" s="44" t="s">
        <v>22</v>
      </c>
      <c r="M16" s="50"/>
      <c r="N16" s="51" t="s">
        <v>94</v>
      </c>
      <c r="O16" s="52" t="s">
        <v>19</v>
      </c>
      <c r="P16" s="52">
        <v>30</v>
      </c>
      <c r="Q16" s="47">
        <v>0</v>
      </c>
      <c r="R16" s="53">
        <v>60000</v>
      </c>
      <c r="S16" s="53">
        <v>60000</v>
      </c>
      <c r="T16" s="53">
        <v>60000</v>
      </c>
      <c r="U16" s="53">
        <v>60000</v>
      </c>
      <c r="V16" s="53">
        <v>60000</v>
      </c>
      <c r="W16" s="55">
        <f>+SUM(Q16:V16)</f>
        <v>300000</v>
      </c>
      <c r="X16" s="55"/>
      <c r="Y16" s="53">
        <f>+P16*'Costi operativi'!$C$4*1000</f>
        <v>6000</v>
      </c>
    </row>
    <row r="17" spans="1:25" ht="78" customHeight="1" x14ac:dyDescent="0.45">
      <c r="B17" s="49" t="s">
        <v>65</v>
      </c>
      <c r="C17" s="45" t="s">
        <v>111</v>
      </c>
      <c r="D17" s="45" t="s">
        <v>112</v>
      </c>
      <c r="E17" s="45" t="s">
        <v>106</v>
      </c>
      <c r="F17" s="46" t="s">
        <v>113</v>
      </c>
      <c r="G17" s="44">
        <v>2025</v>
      </c>
      <c r="H17" s="44">
        <v>2026</v>
      </c>
      <c r="I17" s="44">
        <v>2027</v>
      </c>
      <c r="J17" s="44" t="s">
        <v>97</v>
      </c>
      <c r="K17" s="44"/>
      <c r="L17" s="44" t="s">
        <v>22</v>
      </c>
      <c r="M17" s="50"/>
      <c r="N17" s="56" t="s">
        <v>114</v>
      </c>
      <c r="O17" s="52" t="s">
        <v>19</v>
      </c>
      <c r="P17" s="52">
        <v>1</v>
      </c>
      <c r="Q17" s="47">
        <v>0</v>
      </c>
      <c r="R17" s="53">
        <v>0</v>
      </c>
      <c r="S17" s="53">
        <v>400000</v>
      </c>
      <c r="T17" s="53">
        <v>400000</v>
      </c>
      <c r="U17" s="53">
        <v>0</v>
      </c>
      <c r="V17" s="53">
        <v>0</v>
      </c>
      <c r="W17" s="55">
        <f t="shared" si="1"/>
        <v>800000</v>
      </c>
      <c r="X17" s="55"/>
      <c r="Y17" s="53">
        <f>P17*'Costi operativi'!$C$5*1000</f>
        <v>15000</v>
      </c>
    </row>
    <row r="18" spans="1:25" ht="60" customHeight="1" x14ac:dyDescent="0.45">
      <c r="B18" s="49" t="s">
        <v>66</v>
      </c>
      <c r="C18" s="45" t="s">
        <v>115</v>
      </c>
      <c r="D18" s="45" t="s">
        <v>116</v>
      </c>
      <c r="E18" s="45" t="s">
        <v>106</v>
      </c>
      <c r="F18" s="46" t="s">
        <v>23</v>
      </c>
      <c r="G18" s="44">
        <v>2024</v>
      </c>
      <c r="H18" s="44">
        <v>2025</v>
      </c>
      <c r="I18" s="44">
        <v>2025</v>
      </c>
      <c r="J18" s="44" t="s">
        <v>97</v>
      </c>
      <c r="K18" s="44"/>
      <c r="L18" s="44" t="s">
        <v>22</v>
      </c>
      <c r="M18" s="50"/>
      <c r="N18" s="56" t="s">
        <v>18</v>
      </c>
      <c r="O18" s="52" t="s">
        <v>19</v>
      </c>
      <c r="P18" s="52">
        <v>1</v>
      </c>
      <c r="Q18" s="47">
        <v>0</v>
      </c>
      <c r="R18" s="53">
        <v>250000</v>
      </c>
      <c r="S18" s="53">
        <v>0</v>
      </c>
      <c r="T18" s="53">
        <v>0</v>
      </c>
      <c r="U18" s="53">
        <v>0</v>
      </c>
      <c r="V18" s="53">
        <v>0</v>
      </c>
      <c r="W18" s="55">
        <f t="shared" si="1"/>
        <v>250000</v>
      </c>
      <c r="X18" s="55"/>
      <c r="Y18" s="53">
        <f>P18*'Costi operativi'!$C$5*1000</f>
        <v>15000</v>
      </c>
    </row>
    <row r="19" spans="1:25" ht="60" customHeight="1" x14ac:dyDescent="0.45">
      <c r="B19" s="49" t="s">
        <v>67</v>
      </c>
      <c r="C19" s="45" t="s">
        <v>117</v>
      </c>
      <c r="D19" s="45" t="s">
        <v>118</v>
      </c>
      <c r="E19" s="45" t="s">
        <v>106</v>
      </c>
      <c r="F19" s="46" t="s">
        <v>23</v>
      </c>
      <c r="G19" s="44">
        <v>2025</v>
      </c>
      <c r="H19" s="44">
        <v>2026</v>
      </c>
      <c r="I19" s="44">
        <v>2027</v>
      </c>
      <c r="J19" s="44" t="s">
        <v>97</v>
      </c>
      <c r="K19" s="44"/>
      <c r="L19" s="44" t="s">
        <v>22</v>
      </c>
      <c r="M19" s="50"/>
      <c r="N19" s="56" t="s">
        <v>18</v>
      </c>
      <c r="O19" s="52" t="s">
        <v>19</v>
      </c>
      <c r="P19" s="52">
        <v>1</v>
      </c>
      <c r="Q19" s="47">
        <v>0</v>
      </c>
      <c r="R19" s="53">
        <v>0</v>
      </c>
      <c r="S19" s="53">
        <v>350000</v>
      </c>
      <c r="T19" s="53">
        <v>350000</v>
      </c>
      <c r="U19" s="53">
        <v>0</v>
      </c>
      <c r="V19" s="53">
        <v>0</v>
      </c>
      <c r="W19" s="55">
        <f t="shared" si="1"/>
        <v>700000</v>
      </c>
      <c r="X19" s="55"/>
      <c r="Y19" s="53">
        <f>P19*'Costi operativi'!$C$5*1000</f>
        <v>15000</v>
      </c>
    </row>
    <row r="20" spans="1:25" ht="75.75" customHeight="1" x14ac:dyDescent="0.45">
      <c r="B20" s="49" t="s">
        <v>68</v>
      </c>
      <c r="C20" s="45" t="s">
        <v>119</v>
      </c>
      <c r="D20" s="45" t="s">
        <v>92</v>
      </c>
      <c r="E20" s="45" t="s">
        <v>120</v>
      </c>
      <c r="F20" s="46" t="s">
        <v>87</v>
      </c>
      <c r="G20" s="44">
        <v>2022</v>
      </c>
      <c r="H20" s="44">
        <v>2025</v>
      </c>
      <c r="I20" s="44">
        <v>2026</v>
      </c>
      <c r="J20" s="44" t="s">
        <v>97</v>
      </c>
      <c r="K20" s="44"/>
      <c r="L20" s="44" t="s">
        <v>121</v>
      </c>
      <c r="M20" s="50" t="s">
        <v>122</v>
      </c>
      <c r="N20" s="51" t="s">
        <v>88</v>
      </c>
      <c r="O20" s="52" t="s">
        <v>172</v>
      </c>
      <c r="P20" s="52">
        <v>3</v>
      </c>
      <c r="Q20" s="47">
        <v>0</v>
      </c>
      <c r="R20" s="53">
        <v>500000</v>
      </c>
      <c r="S20" s="53">
        <v>649996.9</v>
      </c>
      <c r="T20" s="53">
        <v>0</v>
      </c>
      <c r="U20" s="53">
        <v>0</v>
      </c>
      <c r="V20" s="53">
        <v>0</v>
      </c>
      <c r="W20" s="55">
        <f t="shared" si="1"/>
        <v>1149996.8999999999</v>
      </c>
      <c r="X20" s="55"/>
      <c r="Y20" s="53">
        <f>+P20*'Costi operativi'!$C$2*1000</f>
        <v>1500</v>
      </c>
    </row>
    <row r="21" spans="1:25" ht="60" customHeight="1" x14ac:dyDescent="0.45">
      <c r="B21" s="49" t="s">
        <v>69</v>
      </c>
      <c r="C21" s="45" t="s">
        <v>123</v>
      </c>
      <c r="D21" s="45" t="s">
        <v>124</v>
      </c>
      <c r="E21" s="45" t="s">
        <v>125</v>
      </c>
      <c r="F21" s="46" t="s">
        <v>87</v>
      </c>
      <c r="G21" s="44">
        <v>2024</v>
      </c>
      <c r="H21" s="44">
        <v>2025</v>
      </c>
      <c r="I21" s="44">
        <v>2028</v>
      </c>
      <c r="J21" s="44" t="s">
        <v>21</v>
      </c>
      <c r="K21" s="44"/>
      <c r="L21" s="44" t="s">
        <v>22</v>
      </c>
      <c r="M21" s="50"/>
      <c r="N21" s="51" t="s">
        <v>126</v>
      </c>
      <c r="O21" s="52" t="s">
        <v>172</v>
      </c>
      <c r="P21" s="52">
        <v>15</v>
      </c>
      <c r="Q21" s="47">
        <v>0</v>
      </c>
      <c r="R21" s="53">
        <v>70000</v>
      </c>
      <c r="S21" s="53">
        <v>100000</v>
      </c>
      <c r="T21" s="53">
        <v>100000</v>
      </c>
      <c r="U21" s="53">
        <v>80000</v>
      </c>
      <c r="V21" s="53">
        <v>0</v>
      </c>
      <c r="W21" s="55">
        <f t="shared" si="1"/>
        <v>350000</v>
      </c>
      <c r="X21" s="55"/>
      <c r="Y21" s="53">
        <f>+P21*'Costi operativi'!$C$2*1000</f>
        <v>7500</v>
      </c>
    </row>
    <row r="22" spans="1:25" ht="60" customHeight="1" x14ac:dyDescent="0.45">
      <c r="B22" s="49" t="s">
        <v>70</v>
      </c>
      <c r="C22" s="45" t="s">
        <v>127</v>
      </c>
      <c r="D22" s="45" t="s">
        <v>128</v>
      </c>
      <c r="E22" s="45" t="s">
        <v>125</v>
      </c>
      <c r="F22" s="46" t="s">
        <v>87</v>
      </c>
      <c r="G22" s="44">
        <v>2025</v>
      </c>
      <c r="H22" s="44">
        <v>2026</v>
      </c>
      <c r="I22" s="44">
        <v>2028</v>
      </c>
      <c r="J22" s="44" t="s">
        <v>97</v>
      </c>
      <c r="K22" s="44"/>
      <c r="L22" s="44" t="s">
        <v>22</v>
      </c>
      <c r="M22" s="50"/>
      <c r="N22" s="51" t="s">
        <v>88</v>
      </c>
      <c r="O22" s="52" t="s">
        <v>172</v>
      </c>
      <c r="P22" s="52">
        <v>3</v>
      </c>
      <c r="Q22" s="47">
        <v>0</v>
      </c>
      <c r="R22" s="53">
        <v>0</v>
      </c>
      <c r="S22" s="53">
        <v>50000</v>
      </c>
      <c r="T22" s="53">
        <v>50000</v>
      </c>
      <c r="U22" s="53">
        <v>100000</v>
      </c>
      <c r="V22" s="53">
        <v>0</v>
      </c>
      <c r="W22" s="55">
        <f t="shared" si="1"/>
        <v>200000</v>
      </c>
      <c r="X22" s="55"/>
      <c r="Y22" s="53">
        <f>+P22*'Costi operativi'!$C$2*1000</f>
        <v>1500</v>
      </c>
    </row>
    <row r="23" spans="1:25" ht="60" customHeight="1" x14ac:dyDescent="0.45">
      <c r="B23" s="49" t="s">
        <v>71</v>
      </c>
      <c r="C23" s="45" t="s">
        <v>129</v>
      </c>
      <c r="D23" s="45" t="s">
        <v>130</v>
      </c>
      <c r="E23" s="45" t="s">
        <v>125</v>
      </c>
      <c r="F23" s="46" t="s">
        <v>87</v>
      </c>
      <c r="G23" s="44">
        <v>2025</v>
      </c>
      <c r="H23" s="44">
        <v>2026</v>
      </c>
      <c r="I23" s="44">
        <v>2028</v>
      </c>
      <c r="J23" s="44" t="s">
        <v>97</v>
      </c>
      <c r="K23" s="44"/>
      <c r="L23" s="44" t="s">
        <v>22</v>
      </c>
      <c r="M23" s="50"/>
      <c r="N23" s="51" t="s">
        <v>131</v>
      </c>
      <c r="O23" s="52" t="s">
        <v>19</v>
      </c>
      <c r="P23" s="52">
        <v>1</v>
      </c>
      <c r="Q23" s="47">
        <v>0</v>
      </c>
      <c r="R23" s="53">
        <v>0</v>
      </c>
      <c r="S23" s="53">
        <v>10000</v>
      </c>
      <c r="T23" s="53">
        <v>20000</v>
      </c>
      <c r="U23" s="53">
        <v>20000</v>
      </c>
      <c r="V23" s="53">
        <v>0</v>
      </c>
      <c r="W23" s="55">
        <f t="shared" si="1"/>
        <v>50000</v>
      </c>
      <c r="X23" s="55"/>
      <c r="Y23" s="53">
        <f>+P23*'Costi operativi'!$C$4*1000</f>
        <v>200</v>
      </c>
    </row>
    <row r="24" spans="1:25" ht="60" customHeight="1" x14ac:dyDescent="0.45">
      <c r="B24" s="49" t="s">
        <v>72</v>
      </c>
      <c r="C24" s="45" t="s">
        <v>93</v>
      </c>
      <c r="D24" s="45" t="s">
        <v>92</v>
      </c>
      <c r="E24" s="45" t="s">
        <v>125</v>
      </c>
      <c r="F24" s="46" t="s">
        <v>87</v>
      </c>
      <c r="G24" s="44">
        <v>2025</v>
      </c>
      <c r="H24" s="44">
        <v>2025</v>
      </c>
      <c r="I24" s="44">
        <v>2029</v>
      </c>
      <c r="J24" s="44" t="s">
        <v>21</v>
      </c>
      <c r="K24" s="44"/>
      <c r="L24" s="44" t="s">
        <v>22</v>
      </c>
      <c r="M24" s="50"/>
      <c r="N24" s="51" t="s">
        <v>94</v>
      </c>
      <c r="O24" s="52" t="s">
        <v>19</v>
      </c>
      <c r="P24" s="52">
        <v>10</v>
      </c>
      <c r="Q24" s="47">
        <v>0</v>
      </c>
      <c r="R24" s="53">
        <v>20000</v>
      </c>
      <c r="S24" s="53">
        <v>20000</v>
      </c>
      <c r="T24" s="53">
        <v>20000</v>
      </c>
      <c r="U24" s="53">
        <v>20000</v>
      </c>
      <c r="V24" s="53">
        <v>20000</v>
      </c>
      <c r="W24" s="55">
        <f>+SUM(Q24:V24)</f>
        <v>100000</v>
      </c>
      <c r="X24" s="55"/>
      <c r="Y24" s="53">
        <f>+P24*'Costi operativi'!$C$4*1000</f>
        <v>2000</v>
      </c>
    </row>
    <row r="25" spans="1:25" s="48" customFormat="1" ht="60" customHeight="1" x14ac:dyDescent="0.45">
      <c r="A25" s="61"/>
      <c r="B25" s="62" t="s">
        <v>73</v>
      </c>
      <c r="C25" s="63" t="s">
        <v>132</v>
      </c>
      <c r="D25" s="63" t="s">
        <v>85</v>
      </c>
      <c r="E25" s="64" t="s">
        <v>133</v>
      </c>
      <c r="F25" s="65" t="s">
        <v>23</v>
      </c>
      <c r="G25" s="66">
        <v>2025</v>
      </c>
      <c r="H25" s="66">
        <v>2026</v>
      </c>
      <c r="I25" s="66">
        <v>2027</v>
      </c>
      <c r="J25" s="66" t="s">
        <v>97</v>
      </c>
      <c r="K25" s="66"/>
      <c r="L25" s="66" t="s">
        <v>22</v>
      </c>
      <c r="M25" s="67"/>
      <c r="N25" s="68" t="s">
        <v>18</v>
      </c>
      <c r="O25" s="51" t="s">
        <v>19</v>
      </c>
      <c r="P25" s="69">
        <v>1</v>
      </c>
      <c r="Q25" s="53"/>
      <c r="R25" s="70"/>
      <c r="S25" s="70">
        <v>150000</v>
      </c>
      <c r="T25" s="70">
        <v>150000</v>
      </c>
      <c r="U25" s="71"/>
      <c r="V25" s="71"/>
      <c r="W25" s="55">
        <v>300000</v>
      </c>
      <c r="X25" s="55"/>
      <c r="Y25" s="53">
        <f>'Costi operativi'!$C$5*1000</f>
        <v>15000</v>
      </c>
    </row>
    <row r="26" spans="1:25" s="48" customFormat="1" ht="60" customHeight="1" x14ac:dyDescent="0.45">
      <c r="A26" s="61"/>
      <c r="B26" s="62" t="s">
        <v>74</v>
      </c>
      <c r="C26" s="63" t="s">
        <v>134</v>
      </c>
      <c r="D26" s="66" t="s">
        <v>108</v>
      </c>
      <c r="E26" s="64" t="s">
        <v>133</v>
      </c>
      <c r="F26" s="65" t="s">
        <v>23</v>
      </c>
      <c r="G26" s="66">
        <v>2025</v>
      </c>
      <c r="H26" s="66">
        <v>2027</v>
      </c>
      <c r="I26" s="66">
        <v>2029</v>
      </c>
      <c r="J26" s="66" t="s">
        <v>97</v>
      </c>
      <c r="K26" s="66"/>
      <c r="L26" s="66" t="s">
        <v>22</v>
      </c>
      <c r="M26" s="67"/>
      <c r="N26" s="68" t="s">
        <v>18</v>
      </c>
      <c r="O26" s="51" t="s">
        <v>19</v>
      </c>
      <c r="P26" s="69">
        <v>1</v>
      </c>
      <c r="Q26" s="53"/>
      <c r="R26" s="70"/>
      <c r="S26" s="70"/>
      <c r="T26" s="70">
        <v>1000000</v>
      </c>
      <c r="U26" s="71">
        <v>250000</v>
      </c>
      <c r="V26" s="71">
        <v>250000</v>
      </c>
      <c r="W26" s="55">
        <v>1500000</v>
      </c>
      <c r="X26" s="55"/>
      <c r="Y26" s="53">
        <f>'Costi operativi'!$C$5*1000</f>
        <v>15000</v>
      </c>
    </row>
    <row r="27" spans="1:25" s="48" customFormat="1" ht="60" customHeight="1" x14ac:dyDescent="0.45">
      <c r="A27" s="61"/>
      <c r="B27" s="62" t="s">
        <v>75</v>
      </c>
      <c r="C27" s="63" t="s">
        <v>135</v>
      </c>
      <c r="D27" s="66" t="s">
        <v>108</v>
      </c>
      <c r="E27" s="64" t="s">
        <v>133</v>
      </c>
      <c r="F27" s="65" t="s">
        <v>23</v>
      </c>
      <c r="G27" s="66">
        <v>2025</v>
      </c>
      <c r="H27" s="66">
        <v>2028</v>
      </c>
      <c r="I27" s="66">
        <v>2030</v>
      </c>
      <c r="J27" s="66" t="s">
        <v>97</v>
      </c>
      <c r="K27" s="66"/>
      <c r="L27" s="66" t="s">
        <v>22</v>
      </c>
      <c r="M27" s="67"/>
      <c r="N27" s="68" t="s">
        <v>18</v>
      </c>
      <c r="O27" s="51" t="s">
        <v>19</v>
      </c>
      <c r="P27" s="69">
        <v>1</v>
      </c>
      <c r="Q27" s="53"/>
      <c r="R27" s="70"/>
      <c r="S27" s="70"/>
      <c r="T27" s="70"/>
      <c r="U27" s="70">
        <v>1000000</v>
      </c>
      <c r="V27" s="71">
        <v>500000</v>
      </c>
      <c r="W27" s="55">
        <v>1500000</v>
      </c>
      <c r="X27" s="55"/>
      <c r="Y27" s="53">
        <f>'Costi operativi'!$C$5*1000</f>
        <v>15000</v>
      </c>
    </row>
    <row r="28" spans="1:25" s="48" customFormat="1" ht="60" customHeight="1" x14ac:dyDescent="0.45">
      <c r="A28" s="61"/>
      <c r="B28" s="62" t="s">
        <v>76</v>
      </c>
      <c r="C28" s="63" t="s">
        <v>136</v>
      </c>
      <c r="D28" s="63" t="s">
        <v>85</v>
      </c>
      <c r="E28" s="64" t="s">
        <v>133</v>
      </c>
      <c r="F28" s="65" t="s">
        <v>87</v>
      </c>
      <c r="G28" s="66">
        <v>2021</v>
      </c>
      <c r="H28" s="66">
        <v>2026</v>
      </c>
      <c r="I28" s="66">
        <v>2027</v>
      </c>
      <c r="J28" s="66" t="s">
        <v>109</v>
      </c>
      <c r="K28" s="66"/>
      <c r="L28" s="66" t="s">
        <v>137</v>
      </c>
      <c r="M28" s="67" t="s">
        <v>138</v>
      </c>
      <c r="N28" s="68" t="s">
        <v>171</v>
      </c>
      <c r="O28" s="51" t="s">
        <v>172</v>
      </c>
      <c r="P28" s="69">
        <v>2.2000000000000002</v>
      </c>
      <c r="Q28" s="53"/>
      <c r="R28" s="70"/>
      <c r="S28" s="70">
        <v>200000</v>
      </c>
      <c r="T28" s="70">
        <v>42445</v>
      </c>
      <c r="U28" s="71"/>
      <c r="V28" s="71"/>
      <c r="W28" s="55">
        <v>242445</v>
      </c>
      <c r="X28" s="55"/>
      <c r="Y28" s="53">
        <f>+P28*'Costi operativi'!$C$2*1000</f>
        <v>1100</v>
      </c>
    </row>
    <row r="29" spans="1:25" s="48" customFormat="1" ht="60" customHeight="1" x14ac:dyDescent="0.45">
      <c r="A29" s="61"/>
      <c r="B29" s="62" t="s">
        <v>77</v>
      </c>
      <c r="C29" s="63" t="s">
        <v>139</v>
      </c>
      <c r="D29" s="63" t="s">
        <v>85</v>
      </c>
      <c r="E29" s="64" t="s">
        <v>133</v>
      </c>
      <c r="F29" s="65" t="s">
        <v>87</v>
      </c>
      <c r="G29" s="66">
        <v>2023</v>
      </c>
      <c r="H29" s="66">
        <v>2025</v>
      </c>
      <c r="I29" s="66">
        <v>2026</v>
      </c>
      <c r="J29" s="66" t="s">
        <v>21</v>
      </c>
      <c r="K29" s="66"/>
      <c r="L29" s="66" t="s">
        <v>137</v>
      </c>
      <c r="M29" s="67" t="s">
        <v>138</v>
      </c>
      <c r="N29" s="68" t="s">
        <v>171</v>
      </c>
      <c r="O29" s="51" t="s">
        <v>172</v>
      </c>
      <c r="P29" s="69">
        <v>1.4</v>
      </c>
      <c r="Q29" s="53"/>
      <c r="R29" s="70">
        <v>216478</v>
      </c>
      <c r="S29" s="70">
        <v>50000</v>
      </c>
      <c r="T29" s="70"/>
      <c r="U29" s="71"/>
      <c r="V29" s="71"/>
      <c r="W29" s="55">
        <v>266478</v>
      </c>
      <c r="X29" s="55"/>
      <c r="Y29" s="53">
        <f>+P29*'[1]Costi operativi'!$C$3*1000</f>
        <v>840</v>
      </c>
    </row>
    <row r="30" spans="1:25" s="48" customFormat="1" ht="60" customHeight="1" x14ac:dyDescent="0.45">
      <c r="A30" s="61"/>
      <c r="B30" s="62" t="s">
        <v>78</v>
      </c>
      <c r="C30" s="63" t="s">
        <v>140</v>
      </c>
      <c r="D30" s="63" t="s">
        <v>90</v>
      </c>
      <c r="E30" s="64" t="s">
        <v>133</v>
      </c>
      <c r="F30" s="65" t="s">
        <v>87</v>
      </c>
      <c r="G30" s="66">
        <v>2023</v>
      </c>
      <c r="H30" s="66">
        <v>2026</v>
      </c>
      <c r="I30" s="66">
        <v>2029</v>
      </c>
      <c r="J30" s="66" t="s">
        <v>97</v>
      </c>
      <c r="K30" s="66"/>
      <c r="L30" s="66" t="s">
        <v>22</v>
      </c>
      <c r="M30" s="67"/>
      <c r="N30" s="68" t="s">
        <v>171</v>
      </c>
      <c r="O30" s="51" t="s">
        <v>172</v>
      </c>
      <c r="P30" s="69">
        <v>4.4000000000000004</v>
      </c>
      <c r="Q30" s="53"/>
      <c r="R30" s="70"/>
      <c r="S30" s="70">
        <v>317485</v>
      </c>
      <c r="T30" s="70">
        <v>200000</v>
      </c>
      <c r="U30" s="70">
        <v>200000</v>
      </c>
      <c r="V30" s="71">
        <v>100000</v>
      </c>
      <c r="W30" s="55">
        <v>817485</v>
      </c>
      <c r="X30" s="55"/>
      <c r="Y30" s="53">
        <f>+P30*'Costi operativi'!C3*1000</f>
        <v>2640</v>
      </c>
    </row>
    <row r="31" spans="1:25" s="48" customFormat="1" ht="60" customHeight="1" x14ac:dyDescent="0.45">
      <c r="A31" s="61"/>
      <c r="B31" s="62" t="s">
        <v>79</v>
      </c>
      <c r="C31" s="63" t="s">
        <v>141</v>
      </c>
      <c r="D31" s="63" t="s">
        <v>142</v>
      </c>
      <c r="E31" s="64" t="s">
        <v>133</v>
      </c>
      <c r="F31" s="65" t="s">
        <v>87</v>
      </c>
      <c r="G31" s="66">
        <v>2025</v>
      </c>
      <c r="H31" s="66">
        <v>2025</v>
      </c>
      <c r="I31" s="66">
        <v>2029</v>
      </c>
      <c r="J31" s="66" t="s">
        <v>97</v>
      </c>
      <c r="K31" s="66"/>
      <c r="L31" s="66" t="s">
        <v>22</v>
      </c>
      <c r="M31" s="67"/>
      <c r="N31" s="68" t="s">
        <v>173</v>
      </c>
      <c r="O31" s="51" t="s">
        <v>19</v>
      </c>
      <c r="P31" s="69">
        <v>25</v>
      </c>
      <c r="Q31" s="53"/>
      <c r="R31" s="70">
        <v>30000</v>
      </c>
      <c r="S31" s="70">
        <v>30000</v>
      </c>
      <c r="T31" s="70">
        <v>30000</v>
      </c>
      <c r="U31" s="70">
        <v>30000</v>
      </c>
      <c r="V31" s="70">
        <v>30000</v>
      </c>
      <c r="W31" s="55">
        <v>150000</v>
      </c>
      <c r="X31" s="55"/>
      <c r="Y31" s="53">
        <f>+P31*'Costi operativi'!$C$4*1000</f>
        <v>5000</v>
      </c>
    </row>
    <row r="32" spans="1:25" s="48" customFormat="1" ht="60" customHeight="1" x14ac:dyDescent="0.45">
      <c r="A32" s="61"/>
      <c r="B32" s="62" t="s">
        <v>80</v>
      </c>
      <c r="C32" s="63" t="s">
        <v>143</v>
      </c>
      <c r="D32" s="63" t="s">
        <v>142</v>
      </c>
      <c r="E32" s="64" t="s">
        <v>133</v>
      </c>
      <c r="F32" s="65" t="s">
        <v>87</v>
      </c>
      <c r="G32" s="66">
        <v>2025</v>
      </c>
      <c r="H32" s="66">
        <v>2025</v>
      </c>
      <c r="I32" s="66">
        <v>2026</v>
      </c>
      <c r="J32" s="66" t="s">
        <v>21</v>
      </c>
      <c r="K32" s="66"/>
      <c r="L32" s="66" t="s">
        <v>22</v>
      </c>
      <c r="M32" s="67"/>
      <c r="N32" s="68" t="s">
        <v>173</v>
      </c>
      <c r="O32" s="51" t="s">
        <v>19</v>
      </c>
      <c r="P32" s="69">
        <v>43</v>
      </c>
      <c r="Q32" s="53"/>
      <c r="R32" s="70">
        <v>50000</v>
      </c>
      <c r="S32" s="70">
        <v>50000</v>
      </c>
      <c r="T32" s="70"/>
      <c r="U32" s="71"/>
      <c r="V32" s="71"/>
      <c r="W32" s="55">
        <v>100000</v>
      </c>
      <c r="X32" s="55"/>
      <c r="Y32" s="53">
        <f>+P32*'Costi operativi'!C4*1000</f>
        <v>8600</v>
      </c>
    </row>
    <row r="33" spans="1:25" s="48" customFormat="1" ht="60" customHeight="1" x14ac:dyDescent="0.45">
      <c r="A33" s="61"/>
      <c r="B33" s="62" t="s">
        <v>81</v>
      </c>
      <c r="C33" s="63" t="s">
        <v>144</v>
      </c>
      <c r="D33" s="63" t="s">
        <v>85</v>
      </c>
      <c r="E33" s="64" t="s">
        <v>133</v>
      </c>
      <c r="F33" s="65" t="s">
        <v>87</v>
      </c>
      <c r="G33" s="66">
        <v>2025</v>
      </c>
      <c r="H33" s="66">
        <v>2026</v>
      </c>
      <c r="I33" s="66">
        <v>2029</v>
      </c>
      <c r="J33" s="66" t="s">
        <v>97</v>
      </c>
      <c r="K33" s="66"/>
      <c r="L33" s="66" t="s">
        <v>22</v>
      </c>
      <c r="M33" s="67"/>
      <c r="N33" s="68" t="s">
        <v>174</v>
      </c>
      <c r="O33" s="51" t="s">
        <v>172</v>
      </c>
      <c r="P33" s="69">
        <v>2.8</v>
      </c>
      <c r="Q33" s="53"/>
      <c r="R33" s="70"/>
      <c r="S33" s="70">
        <v>90000</v>
      </c>
      <c r="T33" s="70">
        <v>90000</v>
      </c>
      <c r="U33" s="70">
        <v>90000</v>
      </c>
      <c r="V33" s="70">
        <v>80000</v>
      </c>
      <c r="W33" s="55">
        <v>350000</v>
      </c>
      <c r="X33" s="55"/>
      <c r="Y33" s="53">
        <f>+P33*'Costi operativi'!C3*1000</f>
        <v>1680</v>
      </c>
    </row>
    <row r="34" spans="1:25" s="48" customFormat="1" ht="60" customHeight="1" x14ac:dyDescent="0.45">
      <c r="A34" s="61"/>
      <c r="B34" s="62" t="s">
        <v>82</v>
      </c>
      <c r="C34" s="63" t="s">
        <v>145</v>
      </c>
      <c r="D34" s="63" t="s">
        <v>90</v>
      </c>
      <c r="E34" s="64" t="s">
        <v>133</v>
      </c>
      <c r="F34" s="65" t="s">
        <v>146</v>
      </c>
      <c r="G34" s="66">
        <v>2025</v>
      </c>
      <c r="H34" s="66">
        <v>2025</v>
      </c>
      <c r="I34" s="66">
        <v>2029</v>
      </c>
      <c r="J34" s="66" t="s">
        <v>97</v>
      </c>
      <c r="K34" s="66"/>
      <c r="L34" s="66" t="s">
        <v>22</v>
      </c>
      <c r="M34" s="67"/>
      <c r="N34" s="68" t="s">
        <v>175</v>
      </c>
      <c r="O34" s="51" t="s">
        <v>172</v>
      </c>
      <c r="P34" s="69">
        <v>1.3</v>
      </c>
      <c r="Q34" s="53"/>
      <c r="R34" s="70">
        <v>30000</v>
      </c>
      <c r="S34" s="70">
        <v>30000</v>
      </c>
      <c r="T34" s="70">
        <v>20000</v>
      </c>
      <c r="U34" s="70">
        <v>20000</v>
      </c>
      <c r="V34" s="70">
        <v>20000</v>
      </c>
      <c r="W34" s="55">
        <v>120000</v>
      </c>
      <c r="X34" s="55"/>
      <c r="Y34" s="53">
        <f>+P34*'Costi operativi'!C7*1000</f>
        <v>520</v>
      </c>
    </row>
    <row r="35" spans="1:25" s="48" customFormat="1" ht="60" customHeight="1" x14ac:dyDescent="0.45">
      <c r="A35" s="61"/>
      <c r="B35" s="62" t="s">
        <v>83</v>
      </c>
      <c r="C35" s="63" t="s">
        <v>147</v>
      </c>
      <c r="D35" s="66" t="s">
        <v>108</v>
      </c>
      <c r="E35" s="64" t="s">
        <v>133</v>
      </c>
      <c r="F35" s="65" t="s">
        <v>23</v>
      </c>
      <c r="G35" s="66">
        <v>2025</v>
      </c>
      <c r="H35" s="66">
        <v>2026</v>
      </c>
      <c r="I35" s="66">
        <v>2028</v>
      </c>
      <c r="J35" s="66" t="s">
        <v>97</v>
      </c>
      <c r="K35" s="66"/>
      <c r="L35" s="66" t="s">
        <v>22</v>
      </c>
      <c r="M35" s="67"/>
      <c r="N35" s="68" t="s">
        <v>18</v>
      </c>
      <c r="O35" s="51" t="s">
        <v>19</v>
      </c>
      <c r="P35" s="69">
        <v>1</v>
      </c>
      <c r="Q35" s="53"/>
      <c r="R35" s="70"/>
      <c r="S35" s="70">
        <v>600000</v>
      </c>
      <c r="T35" s="70">
        <v>100000</v>
      </c>
      <c r="U35" s="70">
        <v>100000</v>
      </c>
      <c r="V35" s="71"/>
      <c r="W35" s="55">
        <v>800000</v>
      </c>
      <c r="X35" s="55"/>
      <c r="Y35" s="53">
        <f>+P35*'Costi operativi'!C5*1000</f>
        <v>15000</v>
      </c>
    </row>
    <row r="36" spans="1:25" s="48" customFormat="1" ht="60" customHeight="1" x14ac:dyDescent="0.45">
      <c r="A36" s="61"/>
      <c r="B36" s="62" t="s">
        <v>189</v>
      </c>
      <c r="C36" s="45" t="s">
        <v>177</v>
      </c>
      <c r="D36" s="45" t="s">
        <v>85</v>
      </c>
      <c r="E36" s="72" t="s">
        <v>178</v>
      </c>
      <c r="F36" s="46" t="s">
        <v>87</v>
      </c>
      <c r="G36" s="44">
        <v>2025</v>
      </c>
      <c r="H36" s="44">
        <v>2024</v>
      </c>
      <c r="I36" s="44">
        <v>2026</v>
      </c>
      <c r="J36" s="44" t="s">
        <v>21</v>
      </c>
      <c r="K36" s="44"/>
      <c r="L36" s="44"/>
      <c r="M36" s="50"/>
      <c r="N36" s="73"/>
      <c r="O36" s="74"/>
      <c r="P36" s="74"/>
      <c r="Q36" s="75">
        <v>718544.32</v>
      </c>
      <c r="R36" s="76">
        <v>3500000</v>
      </c>
      <c r="S36" s="76">
        <v>1105655.6800000002</v>
      </c>
      <c r="T36" s="76">
        <v>0</v>
      </c>
      <c r="U36" s="77">
        <v>0</v>
      </c>
      <c r="V36" s="77">
        <v>0</v>
      </c>
      <c r="W36" s="78">
        <v>0</v>
      </c>
      <c r="X36" s="78">
        <v>0</v>
      </c>
      <c r="Y36" s="79">
        <v>0</v>
      </c>
    </row>
    <row r="37" spans="1:25" s="48" customFormat="1" ht="60" customHeight="1" x14ac:dyDescent="0.45">
      <c r="A37" s="61"/>
      <c r="B37" s="62" t="s">
        <v>190</v>
      </c>
      <c r="C37" s="45" t="s">
        <v>179</v>
      </c>
      <c r="D37" s="45" t="s">
        <v>180</v>
      </c>
      <c r="E37" s="72" t="s">
        <v>178</v>
      </c>
      <c r="F37" s="46" t="s">
        <v>87</v>
      </c>
      <c r="G37" s="44">
        <v>2025</v>
      </c>
      <c r="H37" s="44">
        <v>2026</v>
      </c>
      <c r="I37" s="44">
        <v>2027</v>
      </c>
      <c r="J37" s="44" t="s">
        <v>97</v>
      </c>
      <c r="K37" s="44"/>
      <c r="L37" s="44"/>
      <c r="M37" s="50"/>
      <c r="N37" s="73" t="s">
        <v>181</v>
      </c>
      <c r="O37" s="74" t="s">
        <v>182</v>
      </c>
      <c r="P37" s="74">
        <v>5100</v>
      </c>
      <c r="Q37" s="75">
        <v>0</v>
      </c>
      <c r="R37" s="76">
        <v>0</v>
      </c>
      <c r="S37" s="76">
        <v>300000</v>
      </c>
      <c r="T37" s="76">
        <v>700000</v>
      </c>
      <c r="U37" s="77">
        <v>0</v>
      </c>
      <c r="V37" s="77">
        <v>0</v>
      </c>
      <c r="W37" s="78">
        <v>0</v>
      </c>
      <c r="X37" s="78">
        <v>0</v>
      </c>
      <c r="Y37" s="79">
        <v>0</v>
      </c>
    </row>
    <row r="38" spans="1:25" s="48" customFormat="1" ht="60" customHeight="1" x14ac:dyDescent="0.45">
      <c r="A38" s="61"/>
      <c r="B38" s="62" t="s">
        <v>191</v>
      </c>
      <c r="C38" s="45" t="s">
        <v>183</v>
      </c>
      <c r="D38" s="45" t="s">
        <v>85</v>
      </c>
      <c r="E38" s="72" t="s">
        <v>178</v>
      </c>
      <c r="F38" s="46" t="s">
        <v>87</v>
      </c>
      <c r="G38" s="44">
        <v>2025</v>
      </c>
      <c r="H38" s="44">
        <v>2026</v>
      </c>
      <c r="I38" s="44">
        <v>2027</v>
      </c>
      <c r="J38" s="44" t="s">
        <v>97</v>
      </c>
      <c r="K38" s="44"/>
      <c r="L38" s="44"/>
      <c r="M38" s="50"/>
      <c r="N38" s="73" t="s">
        <v>184</v>
      </c>
      <c r="O38" s="74" t="s">
        <v>182</v>
      </c>
      <c r="P38" s="74">
        <v>2300</v>
      </c>
      <c r="Q38" s="75">
        <v>0</v>
      </c>
      <c r="R38" s="76">
        <v>0</v>
      </c>
      <c r="S38" s="76">
        <v>80000</v>
      </c>
      <c r="T38" s="76">
        <v>100000</v>
      </c>
      <c r="U38" s="77">
        <v>0</v>
      </c>
      <c r="V38" s="77">
        <v>0</v>
      </c>
      <c r="W38" s="78">
        <v>0</v>
      </c>
      <c r="X38" s="78">
        <v>0</v>
      </c>
      <c r="Y38" s="79">
        <v>0</v>
      </c>
    </row>
    <row r="39" spans="1:25" s="48" customFormat="1" ht="60" customHeight="1" x14ac:dyDescent="0.45">
      <c r="A39" s="61"/>
      <c r="B39" s="62" t="s">
        <v>192</v>
      </c>
      <c r="C39" s="45" t="s">
        <v>185</v>
      </c>
      <c r="D39" s="45" t="s">
        <v>186</v>
      </c>
      <c r="E39" s="72" t="s">
        <v>178</v>
      </c>
      <c r="F39" s="46" t="s">
        <v>87</v>
      </c>
      <c r="G39" s="44">
        <v>2025</v>
      </c>
      <c r="H39" s="44">
        <v>2025</v>
      </c>
      <c r="I39" s="44">
        <v>2029</v>
      </c>
      <c r="J39" s="44" t="s">
        <v>97</v>
      </c>
      <c r="K39" s="44"/>
      <c r="L39" s="44"/>
      <c r="M39" s="50"/>
      <c r="N39" s="73" t="s">
        <v>154</v>
      </c>
      <c r="O39" s="74" t="s">
        <v>19</v>
      </c>
      <c r="P39" s="74">
        <v>10</v>
      </c>
      <c r="Q39" s="75">
        <v>0</v>
      </c>
      <c r="R39" s="76">
        <v>100000</v>
      </c>
      <c r="S39" s="76">
        <v>100000</v>
      </c>
      <c r="T39" s="76">
        <v>100000</v>
      </c>
      <c r="U39" s="76">
        <v>100000</v>
      </c>
      <c r="V39" s="76">
        <v>100000</v>
      </c>
      <c r="W39" s="78">
        <v>0</v>
      </c>
      <c r="X39" s="78">
        <v>0</v>
      </c>
      <c r="Y39" s="79">
        <v>0</v>
      </c>
    </row>
    <row r="40" spans="1:25" s="48" customFormat="1" ht="60" customHeight="1" x14ac:dyDescent="0.45">
      <c r="A40" s="61"/>
      <c r="B40" s="62" t="s">
        <v>193</v>
      </c>
      <c r="C40" s="45" t="s">
        <v>187</v>
      </c>
      <c r="D40" s="45" t="s">
        <v>180</v>
      </c>
      <c r="E40" s="72" t="s">
        <v>178</v>
      </c>
      <c r="F40" s="46" t="s">
        <v>146</v>
      </c>
      <c r="G40" s="44">
        <v>2025</v>
      </c>
      <c r="H40" s="44">
        <v>2025</v>
      </c>
      <c r="I40" s="44">
        <v>2029</v>
      </c>
      <c r="J40" s="44" t="s">
        <v>97</v>
      </c>
      <c r="K40" s="44"/>
      <c r="L40" s="44"/>
      <c r="M40" s="50"/>
      <c r="N40" s="73" t="s">
        <v>188</v>
      </c>
      <c r="O40" s="74" t="s">
        <v>182</v>
      </c>
      <c r="P40" s="74">
        <v>6000</v>
      </c>
      <c r="Q40" s="75">
        <v>0</v>
      </c>
      <c r="R40" s="76">
        <v>150000</v>
      </c>
      <c r="S40" s="76">
        <v>150000</v>
      </c>
      <c r="T40" s="76">
        <v>150000</v>
      </c>
      <c r="U40" s="76">
        <v>150000</v>
      </c>
      <c r="V40" s="76">
        <v>150000</v>
      </c>
      <c r="W40" s="78">
        <v>0</v>
      </c>
      <c r="X40" s="78">
        <v>0</v>
      </c>
      <c r="Y40" s="79">
        <v>0</v>
      </c>
    </row>
    <row r="41" spans="1:25" s="48" customFormat="1" ht="60" customHeight="1" x14ac:dyDescent="0.45">
      <c r="A41" s="61"/>
      <c r="B41" s="62" t="s">
        <v>203</v>
      </c>
      <c r="C41" s="45" t="s">
        <v>194</v>
      </c>
      <c r="D41" s="45" t="s">
        <v>195</v>
      </c>
      <c r="E41" s="72" t="s">
        <v>196</v>
      </c>
      <c r="F41" s="46" t="s">
        <v>87</v>
      </c>
      <c r="G41" s="44">
        <v>2025</v>
      </c>
      <c r="H41" s="44">
        <v>2026</v>
      </c>
      <c r="I41" s="44">
        <v>2030</v>
      </c>
      <c r="J41" s="44" t="s">
        <v>197</v>
      </c>
      <c r="K41" s="44"/>
      <c r="L41" s="44" t="s">
        <v>22</v>
      </c>
      <c r="M41" s="50"/>
      <c r="N41" s="73"/>
      <c r="O41" s="74"/>
      <c r="P41" s="74"/>
      <c r="Q41" s="75">
        <v>0</v>
      </c>
      <c r="R41" s="76">
        <f>800000*1.2/5</f>
        <v>192000</v>
      </c>
      <c r="S41" s="76">
        <f t="shared" ref="S41:V41" si="2">800000*1.2/5</f>
        <v>192000</v>
      </c>
      <c r="T41" s="76">
        <f t="shared" si="2"/>
        <v>192000</v>
      </c>
      <c r="U41" s="76">
        <f t="shared" si="2"/>
        <v>192000</v>
      </c>
      <c r="V41" s="76">
        <f t="shared" si="2"/>
        <v>192000</v>
      </c>
      <c r="W41" s="78">
        <f>+SUM(Q41:V41)</f>
        <v>960000</v>
      </c>
      <c r="X41" s="78">
        <v>0</v>
      </c>
      <c r="Y41" s="79">
        <v>9600</v>
      </c>
    </row>
    <row r="42" spans="1:25" s="48" customFormat="1" ht="60" customHeight="1" x14ac:dyDescent="0.45">
      <c r="A42" s="61"/>
      <c r="B42" s="62" t="s">
        <v>204</v>
      </c>
      <c r="C42" s="45" t="s">
        <v>198</v>
      </c>
      <c r="D42" s="45" t="s">
        <v>195</v>
      </c>
      <c r="E42" s="72" t="s">
        <v>196</v>
      </c>
      <c r="F42" s="46" t="s">
        <v>87</v>
      </c>
      <c r="G42" s="44">
        <v>2025</v>
      </c>
      <c r="H42" s="44">
        <v>2026</v>
      </c>
      <c r="I42" s="44">
        <v>2030</v>
      </c>
      <c r="J42" s="44" t="s">
        <v>197</v>
      </c>
      <c r="K42" s="44"/>
      <c r="L42" s="44" t="s">
        <v>22</v>
      </c>
      <c r="M42" s="50"/>
      <c r="N42" s="73"/>
      <c r="O42" s="74"/>
      <c r="P42" s="74"/>
      <c r="Q42" s="75">
        <v>0</v>
      </c>
      <c r="R42" s="76">
        <f>1000000*1.2/5</f>
        <v>240000</v>
      </c>
      <c r="S42" s="76">
        <f t="shared" ref="S42:V42" si="3">1000000*1.2/5</f>
        <v>240000</v>
      </c>
      <c r="T42" s="76">
        <f t="shared" si="3"/>
        <v>240000</v>
      </c>
      <c r="U42" s="76">
        <f t="shared" si="3"/>
        <v>240000</v>
      </c>
      <c r="V42" s="76">
        <f t="shared" si="3"/>
        <v>240000</v>
      </c>
      <c r="W42" s="78">
        <f>+SUM(Q42:V42)</f>
        <v>1200000</v>
      </c>
      <c r="X42" s="78">
        <v>0</v>
      </c>
      <c r="Y42" s="79">
        <v>12000</v>
      </c>
    </row>
    <row r="43" spans="1:25" s="48" customFormat="1" ht="60" customHeight="1" x14ac:dyDescent="0.45">
      <c r="A43" s="61"/>
      <c r="B43" s="62" t="s">
        <v>205</v>
      </c>
      <c r="C43" s="45" t="s">
        <v>199</v>
      </c>
      <c r="D43" s="45" t="s">
        <v>195</v>
      </c>
      <c r="E43" s="72" t="s">
        <v>196</v>
      </c>
      <c r="F43" s="46" t="s">
        <v>87</v>
      </c>
      <c r="G43" s="44">
        <v>2025</v>
      </c>
      <c r="H43" s="44">
        <v>2026</v>
      </c>
      <c r="I43" s="44">
        <v>2030</v>
      </c>
      <c r="J43" s="44" t="s">
        <v>197</v>
      </c>
      <c r="K43" s="44"/>
      <c r="L43" s="44" t="s">
        <v>22</v>
      </c>
      <c r="M43" s="50"/>
      <c r="N43" s="73"/>
      <c r="O43" s="74"/>
      <c r="P43" s="74"/>
      <c r="Q43" s="75">
        <v>0</v>
      </c>
      <c r="R43" s="76">
        <f>10844517.82*1.2/5</f>
        <v>2602684.2768000001</v>
      </c>
      <c r="S43" s="76">
        <f t="shared" ref="S43:V43" si="4">10844517.82*1.2/5</f>
        <v>2602684.2768000001</v>
      </c>
      <c r="T43" s="76">
        <f t="shared" si="4"/>
        <v>2602684.2768000001</v>
      </c>
      <c r="U43" s="76">
        <f t="shared" si="4"/>
        <v>2602684.2768000001</v>
      </c>
      <c r="V43" s="76">
        <f t="shared" si="4"/>
        <v>2602684.2768000001</v>
      </c>
      <c r="W43" s="78">
        <f>+SUM(Q43:V43)</f>
        <v>13013421.384</v>
      </c>
      <c r="X43" s="78">
        <v>0</v>
      </c>
      <c r="Y43" s="79">
        <v>130134.21384</v>
      </c>
    </row>
    <row r="44" spans="1:25" s="48" customFormat="1" ht="60" customHeight="1" x14ac:dyDescent="0.45">
      <c r="A44" s="61"/>
      <c r="B44" s="62" t="s">
        <v>206</v>
      </c>
      <c r="C44" s="45" t="s">
        <v>200</v>
      </c>
      <c r="D44" s="45" t="s">
        <v>195</v>
      </c>
      <c r="E44" s="72" t="s">
        <v>196</v>
      </c>
      <c r="F44" s="46" t="s">
        <v>201</v>
      </c>
      <c r="G44" s="44">
        <v>2025</v>
      </c>
      <c r="H44" s="44">
        <v>2026</v>
      </c>
      <c r="I44" s="44">
        <v>2030</v>
      </c>
      <c r="J44" s="44" t="s">
        <v>197</v>
      </c>
      <c r="K44" s="44"/>
      <c r="L44" s="44" t="s">
        <v>22</v>
      </c>
      <c r="M44" s="50"/>
      <c r="N44" s="73"/>
      <c r="O44" s="74"/>
      <c r="P44" s="74"/>
      <c r="Q44" s="75">
        <v>0</v>
      </c>
      <c r="R44" s="76">
        <f>8108000*1.2/5</f>
        <v>1945920</v>
      </c>
      <c r="S44" s="76">
        <f t="shared" ref="S44:V44" si="5">8108000*1.2/5</f>
        <v>1945920</v>
      </c>
      <c r="T44" s="76">
        <f t="shared" si="5"/>
        <v>1945920</v>
      </c>
      <c r="U44" s="76">
        <f t="shared" si="5"/>
        <v>1945920</v>
      </c>
      <c r="V44" s="76">
        <f t="shared" si="5"/>
        <v>1945920</v>
      </c>
      <c r="W44" s="78">
        <f>+SUM(Q44:V44)</f>
        <v>9729600</v>
      </c>
      <c r="X44" s="78">
        <v>0</v>
      </c>
      <c r="Y44" s="79">
        <v>97296</v>
      </c>
    </row>
    <row r="45" spans="1:25" s="48" customFormat="1" ht="60" customHeight="1" x14ac:dyDescent="0.45">
      <c r="A45" s="61"/>
      <c r="B45" s="62" t="s">
        <v>207</v>
      </c>
      <c r="C45" s="45" t="s">
        <v>202</v>
      </c>
      <c r="D45" s="45" t="s">
        <v>195</v>
      </c>
      <c r="E45" s="72" t="s">
        <v>196</v>
      </c>
      <c r="F45" s="46" t="s">
        <v>146</v>
      </c>
      <c r="G45" s="44">
        <v>2025</v>
      </c>
      <c r="H45" s="44">
        <v>2026</v>
      </c>
      <c r="I45" s="44">
        <v>2030</v>
      </c>
      <c r="J45" s="44" t="s">
        <v>197</v>
      </c>
      <c r="K45" s="44"/>
      <c r="L45" s="44" t="s">
        <v>22</v>
      </c>
      <c r="M45" s="50"/>
      <c r="N45" s="73"/>
      <c r="O45" s="74"/>
      <c r="P45" s="74"/>
      <c r="Q45" s="75">
        <v>0</v>
      </c>
      <c r="R45" s="76">
        <f>2250000*1.2/5</f>
        <v>540000</v>
      </c>
      <c r="S45" s="76">
        <f t="shared" ref="S45:V45" si="6">2250000*1.2/5</f>
        <v>540000</v>
      </c>
      <c r="T45" s="76">
        <f t="shared" si="6"/>
        <v>540000</v>
      </c>
      <c r="U45" s="76">
        <f t="shared" si="6"/>
        <v>540000</v>
      </c>
      <c r="V45" s="76">
        <f t="shared" si="6"/>
        <v>540000</v>
      </c>
      <c r="W45" s="78">
        <f>+SUM(Q45:V45)</f>
        <v>2700000</v>
      </c>
      <c r="X45" s="78">
        <v>0</v>
      </c>
      <c r="Y45" s="79">
        <v>27000</v>
      </c>
    </row>
    <row r="46" spans="1:25" x14ac:dyDescent="0.45">
      <c r="B46" s="10"/>
      <c r="C46" s="11"/>
      <c r="D46" s="11"/>
      <c r="E46" s="11"/>
      <c r="F46" s="12"/>
      <c r="G46" s="13"/>
      <c r="H46" s="13"/>
      <c r="I46" s="13"/>
      <c r="J46" s="13"/>
      <c r="K46" s="13"/>
      <c r="L46" s="13"/>
      <c r="M46" s="14"/>
      <c r="N46" s="15"/>
      <c r="O46" s="16"/>
      <c r="P46" s="16"/>
      <c r="Q46" s="17"/>
      <c r="R46" s="18"/>
      <c r="S46" s="18"/>
      <c r="T46" s="18"/>
      <c r="U46" s="19"/>
      <c r="V46" s="19"/>
      <c r="W46" s="20"/>
      <c r="X46" s="21"/>
      <c r="Y46" s="18"/>
    </row>
    <row r="47" spans="1:25" ht="14.65" thickBot="1" x14ac:dyDescent="0.5">
      <c r="B47" s="10"/>
      <c r="C47" s="11"/>
      <c r="D47" s="11"/>
      <c r="E47" s="11"/>
      <c r="F47" s="12"/>
      <c r="G47" s="13"/>
      <c r="H47" s="13"/>
      <c r="I47" s="13"/>
      <c r="J47" s="13"/>
      <c r="K47" s="13"/>
      <c r="L47" s="13"/>
      <c r="M47" s="14"/>
      <c r="N47" s="15"/>
      <c r="O47" s="16"/>
      <c r="P47" s="16"/>
      <c r="Q47" s="17"/>
      <c r="R47" s="18"/>
      <c r="S47" s="18"/>
      <c r="T47" s="18"/>
      <c r="U47" s="19"/>
      <c r="V47" s="19"/>
      <c r="W47" s="20"/>
      <c r="X47" s="21"/>
      <c r="Y47" s="18"/>
    </row>
    <row r="48" spans="1:25" ht="142.9" thickBot="1" x14ac:dyDescent="0.5">
      <c r="A48" s="35" t="s">
        <v>38</v>
      </c>
      <c r="B48" s="36" t="s">
        <v>39</v>
      </c>
      <c r="C48" s="36" t="s">
        <v>39</v>
      </c>
      <c r="D48" s="36" t="s">
        <v>39</v>
      </c>
      <c r="E48" s="36" t="s">
        <v>39</v>
      </c>
      <c r="F48" s="36" t="s">
        <v>39</v>
      </c>
      <c r="G48" s="36" t="s">
        <v>39</v>
      </c>
      <c r="H48" s="37" t="s">
        <v>36</v>
      </c>
      <c r="I48" s="37" t="s">
        <v>36</v>
      </c>
      <c r="J48" s="38" t="s">
        <v>35</v>
      </c>
      <c r="K48" s="39" t="s">
        <v>37</v>
      </c>
      <c r="L48" s="39" t="s">
        <v>37</v>
      </c>
      <c r="M48" s="39" t="s">
        <v>37</v>
      </c>
      <c r="N48" s="36" t="s">
        <v>39</v>
      </c>
      <c r="O48" s="36" t="s">
        <v>39</v>
      </c>
      <c r="P48" s="36" t="s">
        <v>39</v>
      </c>
      <c r="Q48" s="37" t="s">
        <v>35</v>
      </c>
      <c r="R48" s="36" t="s">
        <v>39</v>
      </c>
      <c r="S48" s="36" t="s">
        <v>39</v>
      </c>
      <c r="T48" s="36" t="s">
        <v>39</v>
      </c>
      <c r="U48" s="36" t="s">
        <v>39</v>
      </c>
      <c r="V48" s="36" t="s">
        <v>39</v>
      </c>
      <c r="W48" s="37" t="s">
        <v>35</v>
      </c>
      <c r="X48" s="37" t="s">
        <v>35</v>
      </c>
      <c r="Y48" s="40" t="s">
        <v>39</v>
      </c>
    </row>
    <row r="49" spans="15:16" x14ac:dyDescent="0.45">
      <c r="O49" s="41"/>
      <c r="P49" s="29"/>
    </row>
  </sheetData>
  <mergeCells count="6">
    <mergeCell ref="Y1:Y2"/>
    <mergeCell ref="C1:C2"/>
    <mergeCell ref="E1:E2"/>
    <mergeCell ref="N1:N2"/>
    <mergeCell ref="O1:P1"/>
    <mergeCell ref="Q1:X1"/>
  </mergeCells>
  <phoneticPr fontId="18" type="noConversion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1798C-ACDA-433B-87F4-DDA5E2EE9BA9}">
  <dimension ref="A1:D14"/>
  <sheetViews>
    <sheetView workbookViewId="0">
      <selection activeCell="C31" sqref="C31"/>
    </sheetView>
  </sheetViews>
  <sheetFormatPr defaultRowHeight="14.25" x14ac:dyDescent="0.45"/>
  <cols>
    <col min="1" max="1" width="22.73046875" customWidth="1"/>
    <col min="2" max="2" width="15.59765625" customWidth="1"/>
    <col min="3" max="3" width="22.86328125" customWidth="1"/>
    <col min="4" max="4" width="41.59765625" customWidth="1"/>
  </cols>
  <sheetData>
    <row r="1" spans="1:4" x14ac:dyDescent="0.45">
      <c r="A1" s="57" t="s">
        <v>148</v>
      </c>
      <c r="B1" s="57" t="s">
        <v>149</v>
      </c>
      <c r="C1" s="57" t="s">
        <v>150</v>
      </c>
    </row>
    <row r="2" spans="1:4" x14ac:dyDescent="0.45">
      <c r="A2" s="58" t="s">
        <v>151</v>
      </c>
      <c r="B2" s="58" t="s">
        <v>152</v>
      </c>
      <c r="C2" s="58">
        <v>0.5</v>
      </c>
    </row>
    <row r="3" spans="1:4" x14ac:dyDescent="0.45">
      <c r="A3" s="58" t="s">
        <v>153</v>
      </c>
      <c r="B3" s="58" t="s">
        <v>152</v>
      </c>
      <c r="C3" s="58">
        <v>0.6</v>
      </c>
    </row>
    <row r="4" spans="1:4" x14ac:dyDescent="0.45">
      <c r="A4" s="58" t="s">
        <v>154</v>
      </c>
      <c r="B4" s="58" t="s">
        <v>155</v>
      </c>
      <c r="C4" s="58">
        <v>0.2</v>
      </c>
    </row>
    <row r="5" spans="1:4" x14ac:dyDescent="0.45">
      <c r="A5" s="58" t="s">
        <v>156</v>
      </c>
      <c r="B5" s="58" t="s">
        <v>155</v>
      </c>
      <c r="C5" s="58">
        <v>15</v>
      </c>
    </row>
    <row r="6" spans="1:4" x14ac:dyDescent="0.45">
      <c r="A6" s="58" t="s">
        <v>157</v>
      </c>
      <c r="B6" s="58" t="s">
        <v>155</v>
      </c>
      <c r="C6" s="58">
        <v>4</v>
      </c>
    </row>
    <row r="7" spans="1:4" x14ac:dyDescent="0.45">
      <c r="A7" s="58" t="s">
        <v>158</v>
      </c>
      <c r="B7" s="58" t="s">
        <v>152</v>
      </c>
      <c r="C7" s="58">
        <v>0.4</v>
      </c>
    </row>
    <row r="9" spans="1:4" ht="28.5" x14ac:dyDescent="0.45">
      <c r="A9" s="59" t="s">
        <v>148</v>
      </c>
      <c r="B9" s="59" t="s">
        <v>150</v>
      </c>
      <c r="C9" s="59" t="s">
        <v>149</v>
      </c>
      <c r="D9" s="59" t="s">
        <v>159</v>
      </c>
    </row>
    <row r="10" spans="1:4" ht="28.5" x14ac:dyDescent="0.45">
      <c r="A10" s="60" t="s">
        <v>151</v>
      </c>
      <c r="B10" s="28" t="s">
        <v>160</v>
      </c>
      <c r="C10" s="28" t="s">
        <v>152</v>
      </c>
      <c r="D10" s="28" t="s">
        <v>161</v>
      </c>
    </row>
    <row r="11" spans="1:4" ht="28.5" x14ac:dyDescent="0.45">
      <c r="A11" s="60" t="s">
        <v>153</v>
      </c>
      <c r="B11" s="28" t="s">
        <v>162</v>
      </c>
      <c r="C11" s="28" t="s">
        <v>152</v>
      </c>
      <c r="D11" s="28" t="s">
        <v>163</v>
      </c>
    </row>
    <row r="12" spans="1:4" x14ac:dyDescent="0.45">
      <c r="A12" s="60" t="s">
        <v>164</v>
      </c>
      <c r="B12" s="28" t="s">
        <v>165</v>
      </c>
      <c r="C12" s="28" t="s">
        <v>155</v>
      </c>
      <c r="D12" s="28" t="s">
        <v>166</v>
      </c>
    </row>
    <row r="13" spans="1:4" x14ac:dyDescent="0.45">
      <c r="A13" s="60" t="s">
        <v>156</v>
      </c>
      <c r="B13" s="28" t="s">
        <v>167</v>
      </c>
      <c r="C13" s="28" t="s">
        <v>155</v>
      </c>
      <c r="D13" s="28" t="s">
        <v>168</v>
      </c>
    </row>
    <row r="14" spans="1:4" x14ac:dyDescent="0.45">
      <c r="A14" s="60" t="s">
        <v>157</v>
      </c>
      <c r="B14" s="28" t="s">
        <v>169</v>
      </c>
      <c r="C14" s="28" t="s">
        <v>155</v>
      </c>
      <c r="D14" s="28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8656-1B2A-4CF7-8A2F-E74A59DBAB9F}">
  <dimension ref="A1:Y8"/>
  <sheetViews>
    <sheetView zoomScale="80" zoomScaleNormal="80" workbookViewId="0"/>
  </sheetViews>
  <sheetFormatPr defaultRowHeight="14.25" x14ac:dyDescent="0.45"/>
  <cols>
    <col min="1" max="1" width="23.73046875" customWidth="1"/>
    <col min="2" max="2" width="22.265625" customWidth="1"/>
    <col min="3" max="3" width="29.59765625" customWidth="1"/>
    <col min="4" max="4" width="22.86328125" customWidth="1"/>
    <col min="5" max="5" width="19.59765625" customWidth="1"/>
    <col min="6" max="6" width="20.86328125" customWidth="1"/>
    <col min="7" max="7" width="22.3984375" customWidth="1"/>
    <col min="8" max="8" width="21.59765625" customWidth="1"/>
    <col min="9" max="9" width="25.59765625" customWidth="1"/>
    <col min="10" max="12" width="37" customWidth="1"/>
    <col min="13" max="13" width="33.59765625" customWidth="1"/>
    <col min="14" max="14" width="21.3984375" customWidth="1"/>
    <col min="15" max="15" width="15.86328125" customWidth="1"/>
    <col min="16" max="16" width="29.265625" customWidth="1"/>
    <col min="17" max="17" width="36.3984375" customWidth="1"/>
    <col min="18" max="18" width="8.73046875" customWidth="1"/>
    <col min="19" max="25" width="8.73046875"/>
  </cols>
  <sheetData>
    <row r="1" spans="1:25" ht="45.75" customHeight="1" thickBot="1" x14ac:dyDescent="0.5">
      <c r="B1" s="33" t="s">
        <v>0</v>
      </c>
      <c r="C1" s="82" t="s">
        <v>1</v>
      </c>
      <c r="D1" s="34" t="s">
        <v>2</v>
      </c>
      <c r="E1" s="84" t="s">
        <v>3</v>
      </c>
      <c r="F1" s="2" t="s">
        <v>4</v>
      </c>
      <c r="G1" s="3" t="s">
        <v>5</v>
      </c>
      <c r="H1" s="4" t="s">
        <v>6</v>
      </c>
      <c r="I1" s="4" t="s">
        <v>40</v>
      </c>
      <c r="J1" s="4" t="s">
        <v>7</v>
      </c>
      <c r="K1" s="4" t="s">
        <v>50</v>
      </c>
      <c r="L1" s="4" t="s">
        <v>43</v>
      </c>
      <c r="M1" s="5" t="s">
        <v>44</v>
      </c>
      <c r="N1" s="91" t="s">
        <v>10</v>
      </c>
      <c r="O1" s="92"/>
      <c r="P1" s="92"/>
      <c r="Q1" s="93" t="s">
        <v>49</v>
      </c>
    </row>
    <row r="2" spans="1:25" ht="78" customHeight="1" thickBot="1" x14ac:dyDescent="0.5">
      <c r="B2" s="6" t="s">
        <v>28</v>
      </c>
      <c r="C2" s="83"/>
      <c r="D2" s="23" t="s">
        <v>11</v>
      </c>
      <c r="E2" s="85"/>
      <c r="F2" s="7" t="s">
        <v>12</v>
      </c>
      <c r="G2" s="8" t="s">
        <v>13</v>
      </c>
      <c r="H2" s="7" t="s">
        <v>42</v>
      </c>
      <c r="I2" s="7" t="s">
        <v>41</v>
      </c>
      <c r="J2" s="7" t="s">
        <v>14</v>
      </c>
      <c r="K2" s="7" t="s">
        <v>25</v>
      </c>
      <c r="L2" s="9" t="s">
        <v>27</v>
      </c>
      <c r="M2" s="7" t="s">
        <v>45</v>
      </c>
      <c r="N2" s="24" t="s">
        <v>47</v>
      </c>
      <c r="O2" s="25" t="s">
        <v>24</v>
      </c>
      <c r="P2" s="26" t="s">
        <v>48</v>
      </c>
      <c r="Q2" s="94"/>
    </row>
    <row r="3" spans="1:25" ht="60" customHeight="1" x14ac:dyDescent="0.45">
      <c r="B3" s="115" t="s">
        <v>29</v>
      </c>
      <c r="C3" s="118" t="s">
        <v>26</v>
      </c>
      <c r="D3" s="22" t="s">
        <v>16</v>
      </c>
      <c r="E3" s="121" t="s">
        <v>17</v>
      </c>
      <c r="F3" s="124" t="s">
        <v>23</v>
      </c>
      <c r="G3" s="112">
        <v>2023</v>
      </c>
      <c r="H3" s="112">
        <v>2025</v>
      </c>
      <c r="I3" s="112">
        <v>2027</v>
      </c>
      <c r="J3" s="112" t="s">
        <v>21</v>
      </c>
      <c r="K3" s="106"/>
      <c r="L3" s="106" t="s">
        <v>22</v>
      </c>
      <c r="M3" s="109"/>
      <c r="N3" s="95">
        <v>0</v>
      </c>
      <c r="O3" s="98">
        <v>2500</v>
      </c>
      <c r="P3" s="98"/>
      <c r="Q3" s="103">
        <v>1000</v>
      </c>
    </row>
    <row r="4" spans="1:25" x14ac:dyDescent="0.45">
      <c r="B4" s="116"/>
      <c r="C4" s="119"/>
      <c r="D4" s="127" t="s">
        <v>20</v>
      </c>
      <c r="E4" s="122"/>
      <c r="F4" s="125"/>
      <c r="G4" s="113"/>
      <c r="H4" s="113"/>
      <c r="I4" s="113"/>
      <c r="J4" s="113"/>
      <c r="K4" s="107"/>
      <c r="L4" s="107"/>
      <c r="M4" s="110"/>
      <c r="N4" s="96"/>
      <c r="O4" s="101"/>
      <c r="P4" s="99"/>
      <c r="Q4" s="104"/>
    </row>
    <row r="5" spans="1:25" ht="14.65" thickBot="1" x14ac:dyDescent="0.5">
      <c r="B5" s="117"/>
      <c r="C5" s="120"/>
      <c r="D5" s="128"/>
      <c r="E5" s="123"/>
      <c r="F5" s="126"/>
      <c r="G5" s="114"/>
      <c r="H5" s="114"/>
      <c r="I5" s="114"/>
      <c r="J5" s="114"/>
      <c r="K5" s="108"/>
      <c r="L5" s="108"/>
      <c r="M5" s="111"/>
      <c r="N5" s="97"/>
      <c r="O5" s="102"/>
      <c r="P5" s="100"/>
      <c r="Q5" s="105"/>
    </row>
    <row r="6" spans="1:25" ht="42.75" customHeight="1" x14ac:dyDescent="0.45">
      <c r="N6" s="1"/>
    </row>
    <row r="7" spans="1:25" ht="14.65" thickBot="1" x14ac:dyDescent="0.5"/>
    <row r="8" spans="1:25" ht="71.650000000000006" thickBot="1" x14ac:dyDescent="0.5">
      <c r="A8" s="35" t="s">
        <v>38</v>
      </c>
      <c r="B8" s="36" t="s">
        <v>39</v>
      </c>
      <c r="C8" s="36" t="s">
        <v>39</v>
      </c>
      <c r="D8" s="36" t="s">
        <v>39</v>
      </c>
      <c r="E8" s="36" t="s">
        <v>39</v>
      </c>
      <c r="F8" s="36" t="s">
        <v>39</v>
      </c>
      <c r="G8" s="36" t="s">
        <v>39</v>
      </c>
      <c r="H8" s="37" t="s">
        <v>36</v>
      </c>
      <c r="I8" s="37" t="s">
        <v>36</v>
      </c>
      <c r="J8" s="38" t="s">
        <v>35</v>
      </c>
      <c r="K8" s="39" t="s">
        <v>37</v>
      </c>
      <c r="L8" s="39" t="s">
        <v>37</v>
      </c>
      <c r="M8" s="39" t="s">
        <v>37</v>
      </c>
      <c r="N8" s="37" t="s">
        <v>35</v>
      </c>
      <c r="O8" s="37" t="s">
        <v>35</v>
      </c>
      <c r="P8" s="37" t="s">
        <v>35</v>
      </c>
      <c r="Q8" s="40" t="s">
        <v>39</v>
      </c>
      <c r="R8" s="28"/>
      <c r="S8" s="28"/>
      <c r="T8" s="28"/>
      <c r="U8" s="28"/>
      <c r="V8" s="28"/>
      <c r="W8" s="28"/>
      <c r="X8" s="28"/>
      <c r="Y8" s="28"/>
    </row>
  </sheetData>
  <mergeCells count="20">
    <mergeCell ref="B3:B5"/>
    <mergeCell ref="C3:C5"/>
    <mergeCell ref="E3:E5"/>
    <mergeCell ref="F3:F5"/>
    <mergeCell ref="G3:G5"/>
    <mergeCell ref="D4:D5"/>
    <mergeCell ref="L3:L5"/>
    <mergeCell ref="M3:M5"/>
    <mergeCell ref="H3:H5"/>
    <mergeCell ref="C1:C2"/>
    <mergeCell ref="E1:E2"/>
    <mergeCell ref="I3:I5"/>
    <mergeCell ref="J3:J5"/>
    <mergeCell ref="K3:K5"/>
    <mergeCell ref="N1:P1"/>
    <mergeCell ref="Q1:Q2"/>
    <mergeCell ref="N3:N5"/>
    <mergeCell ref="P3:P5"/>
    <mergeCell ref="O3:O5"/>
    <mergeCell ref="Q3:Q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eb71c3-421d-4d21-807e-3b55827ca493">
      <Terms xmlns="http://schemas.microsoft.com/office/infopath/2007/PartnerControls"/>
    </lcf76f155ced4ddcb4097134ff3c332f>
    <TaxCatchAll xmlns="99e864cb-ead7-4e71-a793-c3ad6259e21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C4A6F0E74B448AB9FD6630020AA6D" ma:contentTypeVersion="12" ma:contentTypeDescription="Create a new document." ma:contentTypeScope="" ma:versionID="91d660fa0c10c8cd10a66a6cc87f99e4">
  <xsd:schema xmlns:xsd="http://www.w3.org/2001/XMLSchema" xmlns:xs="http://www.w3.org/2001/XMLSchema" xmlns:p="http://schemas.microsoft.com/office/2006/metadata/properties" xmlns:ns2="60eb71c3-421d-4d21-807e-3b55827ca493" xmlns:ns3="99e864cb-ead7-4e71-a793-c3ad6259e21f" targetNamespace="http://schemas.microsoft.com/office/2006/metadata/properties" ma:root="true" ma:fieldsID="856534b782fc399a1fcadbb4e20014ef" ns2:_="" ns3:_="">
    <xsd:import namespace="60eb71c3-421d-4d21-807e-3b55827ca493"/>
    <xsd:import namespace="99e864cb-ead7-4e71-a793-c3ad6259e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b71c3-421d-4d21-807e-3b55827c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2c9272b-0756-4734-ba34-ed682b8210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864cb-ead7-4e71-a793-c3ad6259e21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5735bb3-8098-4871-9efd-d8cc2139f75c}" ma:internalName="TaxCatchAll" ma:showField="CatchAllData" ma:web="99e864cb-ead7-4e71-a793-c3ad6259e2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311836-3BA1-4C63-B4AB-92D30E1611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B55D38-1E91-4A52-9668-681E0BCE53B0}">
  <ds:schemaRefs>
    <ds:schemaRef ds:uri="http://purl.org/dc/dcmitype/"/>
    <ds:schemaRef ds:uri="http://schemas.microsoft.com/office/2006/metadata/properties"/>
    <ds:schemaRef ds:uri="http://purl.org/dc/elements/1.1/"/>
    <ds:schemaRef ds:uri="60eb71c3-421d-4d21-807e-3b55827ca493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9e864cb-ead7-4e71-a793-c3ad6259e21f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5A28AD6-A016-48CD-8A6F-2C3978E3B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eb71c3-421d-4d21-807e-3b55827ca493"/>
    <ds:schemaRef ds:uri="99e864cb-ead7-4e71-a793-c3ad6259e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Allegato PdS</vt:lpstr>
      <vt:lpstr>Costi operativi</vt:lpstr>
      <vt:lpstr>Allegato PdS_versione PUBBLICA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Fardin Alberto</dc:creator>
  <cp:keywords/>
  <dc:description/>
  <cp:lastModifiedBy>Andrea Morini</cp:lastModifiedBy>
  <cp:revision/>
  <cp:lastPrinted>2024-08-01T12:50:17Z</cp:lastPrinted>
  <dcterms:created xsi:type="dcterms:W3CDTF">2023-12-22T10:23:33Z</dcterms:created>
  <dcterms:modified xsi:type="dcterms:W3CDTF">2025-05-30T17:27:31Z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0x010100FCCC4A6F0E74B448AB9FD6630020AA6D</vt:lpwstr>
  </property>
  <property fmtid="{D5CDD505-2E9C-101B-9397-08002B2CF9AE}" pid="3" name="MediaServiceImageTags">
    <vt:lpwstr/>
  </property>
</Properties>
</file>